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9575" windowHeight="8100" activeTab="5"/>
  </bookViews>
  <sheets>
    <sheet name="Feuil8" sheetId="8" r:id="rId1"/>
    <sheet name="Feuil9" sheetId="9" r:id="rId2"/>
    <sheet name="Feuil10" sheetId="10" r:id="rId3"/>
    <sheet name="Feuil11" sheetId="11" r:id="rId4"/>
    <sheet name="Feuil12" sheetId="12" r:id="rId5"/>
    <sheet name="Feuil13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24519"/>
</workbook>
</file>

<file path=xl/calcChain.xml><?xml version="1.0" encoding="utf-8"?>
<calcChain xmlns="http://schemas.openxmlformats.org/spreadsheetml/2006/main">
  <c r="AA31" i="13"/>
  <c r="T31"/>
  <c r="P31"/>
  <c r="N31"/>
  <c r="O31" s="1"/>
  <c r="J31"/>
  <c r="H31"/>
  <c r="I31" s="1"/>
  <c r="F31"/>
  <c r="G31" s="1"/>
  <c r="AA30"/>
  <c r="U30"/>
  <c r="W30" s="1"/>
  <c r="T30"/>
  <c r="Q30"/>
  <c r="P30"/>
  <c r="O30"/>
  <c r="N30"/>
  <c r="K30"/>
  <c r="J30"/>
  <c r="I30"/>
  <c r="H30"/>
  <c r="G30"/>
  <c r="F30"/>
  <c r="AA29"/>
  <c r="T29"/>
  <c r="P29"/>
  <c r="N29"/>
  <c r="O29" s="1"/>
  <c r="J29"/>
  <c r="H29"/>
  <c r="I29" s="1"/>
  <c r="F29"/>
  <c r="G29" s="1"/>
  <c r="AA28"/>
  <c r="U28"/>
  <c r="W28" s="1"/>
  <c r="T28"/>
  <c r="Q28"/>
  <c r="P28"/>
  <c r="O28"/>
  <c r="N28"/>
  <c r="K28"/>
  <c r="J28"/>
  <c r="I28"/>
  <c r="H28"/>
  <c r="G28"/>
  <c r="F28"/>
  <c r="AA27"/>
  <c r="T27"/>
  <c r="P27"/>
  <c r="N27"/>
  <c r="O27" s="1"/>
  <c r="J27"/>
  <c r="H27"/>
  <c r="I27" s="1"/>
  <c r="F27"/>
  <c r="G27" s="1"/>
  <c r="AA26"/>
  <c r="U26"/>
  <c r="W26" s="1"/>
  <c r="T26"/>
  <c r="Q26"/>
  <c r="P26"/>
  <c r="O26"/>
  <c r="N26"/>
  <c r="K26"/>
  <c r="J26"/>
  <c r="I26"/>
  <c r="H26"/>
  <c r="G26"/>
  <c r="F26"/>
  <c r="AA25"/>
  <c r="T25"/>
  <c r="P25"/>
  <c r="N25"/>
  <c r="O25" s="1"/>
  <c r="J25"/>
  <c r="H25"/>
  <c r="I25" s="1"/>
  <c r="F25"/>
  <c r="G25" s="1"/>
  <c r="AA24"/>
  <c r="U24"/>
  <c r="W24" s="1"/>
  <c r="T24"/>
  <c r="Q24"/>
  <c r="P24"/>
  <c r="O24"/>
  <c r="N24"/>
  <c r="K24"/>
  <c r="J24"/>
  <c r="I24"/>
  <c r="H24"/>
  <c r="G24"/>
  <c r="F24"/>
  <c r="AA23"/>
  <c r="T23"/>
  <c r="P23"/>
  <c r="N23"/>
  <c r="O23" s="1"/>
  <c r="J23"/>
  <c r="H23"/>
  <c r="I23" s="1"/>
  <c r="F23"/>
  <c r="G23" s="1"/>
  <c r="AA22"/>
  <c r="U22"/>
  <c r="W22" s="1"/>
  <c r="T22"/>
  <c r="Q22"/>
  <c r="P22"/>
  <c r="O22"/>
  <c r="N22"/>
  <c r="K22"/>
  <c r="J22"/>
  <c r="I22"/>
  <c r="H22"/>
  <c r="G22"/>
  <c r="F22"/>
  <c r="AA21"/>
  <c r="T21"/>
  <c r="P21"/>
  <c r="N21"/>
  <c r="O21" s="1"/>
  <c r="J21"/>
  <c r="H21"/>
  <c r="I21" s="1"/>
  <c r="F21"/>
  <c r="G21" s="1"/>
  <c r="AA20"/>
  <c r="U20"/>
  <c r="W20" s="1"/>
  <c r="T20"/>
  <c r="Q20"/>
  <c r="P20"/>
  <c r="O20"/>
  <c r="N20"/>
  <c r="K20"/>
  <c r="J20"/>
  <c r="I20"/>
  <c r="H20"/>
  <c r="G20"/>
  <c r="F20"/>
  <c r="AA19"/>
  <c r="T19"/>
  <c r="P19"/>
  <c r="N19"/>
  <c r="O19" s="1"/>
  <c r="J19"/>
  <c r="H19"/>
  <c r="I19" s="1"/>
  <c r="F19"/>
  <c r="G19" s="1"/>
  <c r="AA18"/>
  <c r="U18"/>
  <c r="W18" s="1"/>
  <c r="T18"/>
  <c r="Q18"/>
  <c r="P18"/>
  <c r="O18"/>
  <c r="N18"/>
  <c r="K18"/>
  <c r="J18"/>
  <c r="I18"/>
  <c r="H18"/>
  <c r="G18"/>
  <c r="F18"/>
  <c r="AA17"/>
  <c r="T17"/>
  <c r="P17"/>
  <c r="N17"/>
  <c r="O17" s="1"/>
  <c r="J17"/>
  <c r="H17"/>
  <c r="I17" s="1"/>
  <c r="F17"/>
  <c r="G17" s="1"/>
  <c r="AA16"/>
  <c r="U16"/>
  <c r="W16" s="1"/>
  <c r="T16"/>
  <c r="Q16"/>
  <c r="P16"/>
  <c r="O16"/>
  <c r="N16"/>
  <c r="K16"/>
  <c r="J16"/>
  <c r="I16"/>
  <c r="H16"/>
  <c r="G16"/>
  <c r="F16"/>
  <c r="AA15"/>
  <c r="T15"/>
  <c r="P15"/>
  <c r="N15"/>
  <c r="O15" s="1"/>
  <c r="J15"/>
  <c r="H15"/>
  <c r="I15" s="1"/>
  <c r="F15"/>
  <c r="G15" s="1"/>
  <c r="AA14"/>
  <c r="U14"/>
  <c r="W14" s="1"/>
  <c r="T14"/>
  <c r="Q14"/>
  <c r="P14"/>
  <c r="O14"/>
  <c r="N14"/>
  <c r="K14"/>
  <c r="J14"/>
  <c r="I14"/>
  <c r="H14"/>
  <c r="G14"/>
  <c r="F14"/>
  <c r="AA13"/>
  <c r="T13"/>
  <c r="P13"/>
  <c r="N13"/>
  <c r="O13" s="1"/>
  <c r="J13"/>
  <c r="H13"/>
  <c r="I13" s="1"/>
  <c r="F13"/>
  <c r="G13" s="1"/>
  <c r="AA12"/>
  <c r="U12"/>
  <c r="W12" s="1"/>
  <c r="T12"/>
  <c r="Q12"/>
  <c r="P12"/>
  <c r="O12"/>
  <c r="N12"/>
  <c r="K12"/>
  <c r="J12"/>
  <c r="I12"/>
  <c r="H12"/>
  <c r="G12"/>
  <c r="F12"/>
  <c r="AA11"/>
  <c r="T11"/>
  <c r="P11"/>
  <c r="N11"/>
  <c r="O11" s="1"/>
  <c r="J11"/>
  <c r="H11"/>
  <c r="I11" s="1"/>
  <c r="F11"/>
  <c r="G11" s="1"/>
  <c r="R25" i="12"/>
  <c r="N25"/>
  <c r="L25"/>
  <c r="M25" s="1"/>
  <c r="H25"/>
  <c r="F25"/>
  <c r="G25" s="1"/>
  <c r="R24"/>
  <c r="N24"/>
  <c r="P24" s="1"/>
  <c r="L24"/>
  <c r="M24" s="1"/>
  <c r="H24"/>
  <c r="J24" s="1"/>
  <c r="F24"/>
  <c r="G24" s="1"/>
  <c r="R23"/>
  <c r="N23"/>
  <c r="L23"/>
  <c r="M23" s="1"/>
  <c r="H23"/>
  <c r="F23"/>
  <c r="G23" s="1"/>
  <c r="R22"/>
  <c r="N22"/>
  <c r="P22" s="1"/>
  <c r="L22"/>
  <c r="M22" s="1"/>
  <c r="H22"/>
  <c r="F22"/>
  <c r="G22" s="1"/>
  <c r="R21"/>
  <c r="N21"/>
  <c r="P21" s="1"/>
  <c r="Q21" s="1"/>
  <c r="L21"/>
  <c r="M21" s="1"/>
  <c r="H21"/>
  <c r="J21" s="1"/>
  <c r="F21"/>
  <c r="G21" s="1"/>
  <c r="R20"/>
  <c r="N20"/>
  <c r="L20"/>
  <c r="M20" s="1"/>
  <c r="H20"/>
  <c r="F20"/>
  <c r="G20" s="1"/>
  <c r="R19"/>
  <c r="N19"/>
  <c r="P19" s="1"/>
  <c r="L19"/>
  <c r="M19" s="1"/>
  <c r="H19"/>
  <c r="J19" s="1"/>
  <c r="F19"/>
  <c r="G19" s="1"/>
  <c r="R18"/>
  <c r="N18"/>
  <c r="L18"/>
  <c r="M18" s="1"/>
  <c r="H18"/>
  <c r="F18"/>
  <c r="G18" s="1"/>
  <c r="R17"/>
  <c r="N17"/>
  <c r="P17" s="1"/>
  <c r="Q17" s="1"/>
  <c r="L17"/>
  <c r="M17" s="1"/>
  <c r="H17"/>
  <c r="J17" s="1"/>
  <c r="F17"/>
  <c r="G17" s="1"/>
  <c r="R16"/>
  <c r="N16"/>
  <c r="L16"/>
  <c r="M16" s="1"/>
  <c r="H16"/>
  <c r="F16"/>
  <c r="G16" s="1"/>
  <c r="R15"/>
  <c r="N15"/>
  <c r="P15" s="1"/>
  <c r="L15"/>
  <c r="M15" s="1"/>
  <c r="H15"/>
  <c r="F15"/>
  <c r="G15" s="1"/>
  <c r="R14"/>
  <c r="N14"/>
  <c r="P14" s="1"/>
  <c r="Q14" s="1"/>
  <c r="L14"/>
  <c r="M14" s="1"/>
  <c r="H14"/>
  <c r="J14" s="1"/>
  <c r="K14" s="1"/>
  <c r="F14"/>
  <c r="G14" s="1"/>
  <c r="R13"/>
  <c r="N13"/>
  <c r="L13"/>
  <c r="M13" s="1"/>
  <c r="H13"/>
  <c r="F13"/>
  <c r="G13" s="1"/>
  <c r="R12"/>
  <c r="N12"/>
  <c r="P12" s="1"/>
  <c r="Q12" s="1"/>
  <c r="L12"/>
  <c r="M12" s="1"/>
  <c r="H12"/>
  <c r="J12" s="1"/>
  <c r="K12" s="1"/>
  <c r="F12"/>
  <c r="G12" s="1"/>
  <c r="R11"/>
  <c r="N11"/>
  <c r="L11"/>
  <c r="M11" s="1"/>
  <c r="H11"/>
  <c r="F11"/>
  <c r="G11" s="1"/>
  <c r="AB29" i="11"/>
  <c r="X29"/>
  <c r="V29"/>
  <c r="W29" s="1"/>
  <c r="R29"/>
  <c r="P29"/>
  <c r="Q29" s="1"/>
  <c r="N29"/>
  <c r="O29" s="1"/>
  <c r="J29"/>
  <c r="H29"/>
  <c r="I29" s="1"/>
  <c r="F29"/>
  <c r="G29" s="1"/>
  <c r="AB28"/>
  <c r="X28"/>
  <c r="Z28" s="1"/>
  <c r="AA28" s="1"/>
  <c r="V28"/>
  <c r="W28" s="1"/>
  <c r="R28"/>
  <c r="P28"/>
  <c r="Q28" s="1"/>
  <c r="N28"/>
  <c r="O28" s="1"/>
  <c r="J28"/>
  <c r="H28"/>
  <c r="I28" s="1"/>
  <c r="F28"/>
  <c r="G28" s="1"/>
  <c r="AB27"/>
  <c r="X27"/>
  <c r="V27"/>
  <c r="W27" s="1"/>
  <c r="R27"/>
  <c r="P27"/>
  <c r="Q27" s="1"/>
  <c r="N27"/>
  <c r="O27" s="1"/>
  <c r="J27"/>
  <c r="H27"/>
  <c r="I27" s="1"/>
  <c r="F27"/>
  <c r="G27" s="1"/>
  <c r="AI26"/>
  <c r="AB26"/>
  <c r="AC26" s="1"/>
  <c r="AE26" s="1"/>
  <c r="X26"/>
  <c r="Y26" s="1"/>
  <c r="V26"/>
  <c r="W26" s="1"/>
  <c r="R26"/>
  <c r="S26" s="1"/>
  <c r="P26"/>
  <c r="Q26" s="1"/>
  <c r="N26"/>
  <c r="O26" s="1"/>
  <c r="J26"/>
  <c r="K26" s="1"/>
  <c r="H26"/>
  <c r="I26" s="1"/>
  <c r="F26"/>
  <c r="G26" s="1"/>
  <c r="AI25"/>
  <c r="AC25"/>
  <c r="AE25" s="1"/>
  <c r="AB25"/>
  <c r="Y25"/>
  <c r="X25"/>
  <c r="W25"/>
  <c r="V25"/>
  <c r="S25"/>
  <c r="R25"/>
  <c r="P25"/>
  <c r="Q25" s="1"/>
  <c r="N25"/>
  <c r="O25" s="1"/>
  <c r="J25"/>
  <c r="H25"/>
  <c r="I25" s="1"/>
  <c r="F25"/>
  <c r="G25" s="1"/>
  <c r="AI24"/>
  <c r="AB24"/>
  <c r="AC24" s="1"/>
  <c r="AE24" s="1"/>
  <c r="X24"/>
  <c r="Y24" s="1"/>
  <c r="V24"/>
  <c r="W24" s="1"/>
  <c r="R24"/>
  <c r="S24" s="1"/>
  <c r="P24"/>
  <c r="Q24" s="1"/>
  <c r="N24"/>
  <c r="O24" s="1"/>
  <c r="J24"/>
  <c r="K24" s="1"/>
  <c r="H24"/>
  <c r="I24" s="1"/>
  <c r="F24"/>
  <c r="G24" s="1"/>
  <c r="AI23"/>
  <c r="AC23"/>
  <c r="AE23" s="1"/>
  <c r="AB23"/>
  <c r="X23"/>
  <c r="V23"/>
  <c r="W23" s="1"/>
  <c r="R23"/>
  <c r="P23"/>
  <c r="Q23" s="1"/>
  <c r="N23"/>
  <c r="O23" s="1"/>
  <c r="J23"/>
  <c r="H23"/>
  <c r="I23" s="1"/>
  <c r="F23"/>
  <c r="G23" s="1"/>
  <c r="AI22"/>
  <c r="AB22"/>
  <c r="AC22" s="1"/>
  <c r="AE22" s="1"/>
  <c r="X22"/>
  <c r="Y22" s="1"/>
  <c r="V22"/>
  <c r="W22" s="1"/>
  <c r="R22"/>
  <c r="S22" s="1"/>
  <c r="P22"/>
  <c r="Q22" s="1"/>
  <c r="N22"/>
  <c r="O22" s="1"/>
  <c r="J22"/>
  <c r="K22" s="1"/>
  <c r="H22"/>
  <c r="I22" s="1"/>
  <c r="F22"/>
  <c r="G22" s="1"/>
  <c r="AI21"/>
  <c r="AC21"/>
  <c r="AE21" s="1"/>
  <c r="AB21"/>
  <c r="Y21"/>
  <c r="X21"/>
  <c r="W21"/>
  <c r="V21"/>
  <c r="S21"/>
  <c r="R21"/>
  <c r="P21"/>
  <c r="Q21" s="1"/>
  <c r="N21"/>
  <c r="O21" s="1"/>
  <c r="J21"/>
  <c r="H21"/>
  <c r="I21" s="1"/>
  <c r="F21"/>
  <c r="G21" s="1"/>
  <c r="AI20"/>
  <c r="AB20"/>
  <c r="AC20" s="1"/>
  <c r="AE20" s="1"/>
  <c r="X20"/>
  <c r="Y20" s="1"/>
  <c r="V20"/>
  <c r="W20" s="1"/>
  <c r="R20"/>
  <c r="S20" s="1"/>
  <c r="P20"/>
  <c r="Q20" s="1"/>
  <c r="N20"/>
  <c r="O20" s="1"/>
  <c r="J20"/>
  <c r="K20" s="1"/>
  <c r="H20"/>
  <c r="I20" s="1"/>
  <c r="F20"/>
  <c r="G20" s="1"/>
  <c r="AI19"/>
  <c r="AC19"/>
  <c r="AE19" s="1"/>
  <c r="AB19"/>
  <c r="Y19"/>
  <c r="X19"/>
  <c r="W19"/>
  <c r="V19"/>
  <c r="S19"/>
  <c r="R19"/>
  <c r="Q19"/>
  <c r="P19"/>
  <c r="O19"/>
  <c r="N19"/>
  <c r="K19"/>
  <c r="J19"/>
  <c r="I19"/>
  <c r="H19"/>
  <c r="G19"/>
  <c r="F19"/>
  <c r="AI18"/>
  <c r="AB18"/>
  <c r="AC18" s="1"/>
  <c r="AE18" s="1"/>
  <c r="X18"/>
  <c r="Y18" s="1"/>
  <c r="V18"/>
  <c r="W18" s="1"/>
  <c r="R18"/>
  <c r="S18" s="1"/>
  <c r="P18"/>
  <c r="Q18" s="1"/>
  <c r="N18"/>
  <c r="O18" s="1"/>
  <c r="J18"/>
  <c r="K18" s="1"/>
  <c r="H18"/>
  <c r="I18" s="1"/>
  <c r="F18"/>
  <c r="G18" s="1"/>
  <c r="AI17"/>
  <c r="AC17"/>
  <c r="AE17" s="1"/>
  <c r="AB17"/>
  <c r="Y17"/>
  <c r="X17"/>
  <c r="W17"/>
  <c r="V17"/>
  <c r="S17"/>
  <c r="R17"/>
  <c r="Q17"/>
  <c r="P17"/>
  <c r="O17"/>
  <c r="N17"/>
  <c r="K17"/>
  <c r="J17"/>
  <c r="I17"/>
  <c r="H17"/>
  <c r="G17"/>
  <c r="F17"/>
  <c r="AI16"/>
  <c r="AB16"/>
  <c r="AC16" s="1"/>
  <c r="AE16" s="1"/>
  <c r="X16"/>
  <c r="Y16" s="1"/>
  <c r="V16"/>
  <c r="W16" s="1"/>
  <c r="R16"/>
  <c r="S16" s="1"/>
  <c r="P16"/>
  <c r="Q16" s="1"/>
  <c r="N16"/>
  <c r="O16" s="1"/>
  <c r="J16"/>
  <c r="K16" s="1"/>
  <c r="H16"/>
  <c r="I16" s="1"/>
  <c r="F16"/>
  <c r="G16" s="1"/>
  <c r="AI15"/>
  <c r="AC15"/>
  <c r="AE15" s="1"/>
  <c r="AB15"/>
  <c r="Y15"/>
  <c r="X15"/>
  <c r="W15"/>
  <c r="V15"/>
  <c r="S15"/>
  <c r="R15"/>
  <c r="Q15"/>
  <c r="P15"/>
  <c r="O15"/>
  <c r="N15"/>
  <c r="K15"/>
  <c r="J15"/>
  <c r="I15"/>
  <c r="H15"/>
  <c r="G15"/>
  <c r="F15"/>
  <c r="AI14"/>
  <c r="AB14"/>
  <c r="AC14" s="1"/>
  <c r="AE14" s="1"/>
  <c r="X14"/>
  <c r="Y14" s="1"/>
  <c r="V14"/>
  <c r="W14" s="1"/>
  <c r="R14"/>
  <c r="S14" s="1"/>
  <c r="P14"/>
  <c r="Q14" s="1"/>
  <c r="N14"/>
  <c r="O14" s="1"/>
  <c r="J14"/>
  <c r="K14" s="1"/>
  <c r="H14"/>
  <c r="I14" s="1"/>
  <c r="F14"/>
  <c r="G14" s="1"/>
  <c r="AI13"/>
  <c r="AC13"/>
  <c r="AE13" s="1"/>
  <c r="AB13"/>
  <c r="Y13"/>
  <c r="X13"/>
  <c r="W13"/>
  <c r="V13"/>
  <c r="S13"/>
  <c r="R13"/>
  <c r="Q13"/>
  <c r="P13"/>
  <c r="O13"/>
  <c r="N13"/>
  <c r="K13"/>
  <c r="J13"/>
  <c r="I13"/>
  <c r="H13"/>
  <c r="G13"/>
  <c r="F13"/>
  <c r="AI12"/>
  <c r="AB12"/>
  <c r="AC12" s="1"/>
  <c r="AE12" s="1"/>
  <c r="X12"/>
  <c r="Y12" s="1"/>
  <c r="V12"/>
  <c r="W12" s="1"/>
  <c r="R12"/>
  <c r="S12" s="1"/>
  <c r="P12"/>
  <c r="Q12" s="1"/>
  <c r="N12"/>
  <c r="O12" s="1"/>
  <c r="J12"/>
  <c r="K12" s="1"/>
  <c r="H12"/>
  <c r="I12" s="1"/>
  <c r="F12"/>
  <c r="G12" s="1"/>
  <c r="AI11"/>
  <c r="AC11"/>
  <c r="AE11" s="1"/>
  <c r="AB11"/>
  <c r="Y11"/>
  <c r="X11"/>
  <c r="W11"/>
  <c r="V11"/>
  <c r="S11"/>
  <c r="R11"/>
  <c r="Q11"/>
  <c r="P11"/>
  <c r="O11"/>
  <c r="N11"/>
  <c r="K11"/>
  <c r="J11"/>
  <c r="I11"/>
  <c r="H11"/>
  <c r="G11"/>
  <c r="F11"/>
  <c r="Z34" i="10"/>
  <c r="V34"/>
  <c r="T34"/>
  <c r="U34" s="1"/>
  <c r="R34"/>
  <c r="S34" s="1"/>
  <c r="N34"/>
  <c r="L34"/>
  <c r="M34" s="1"/>
  <c r="H34"/>
  <c r="F34"/>
  <c r="G34" s="1"/>
  <c r="Z33"/>
  <c r="V33"/>
  <c r="T33"/>
  <c r="U33" s="1"/>
  <c r="R33"/>
  <c r="S33" s="1"/>
  <c r="N33"/>
  <c r="L33"/>
  <c r="M33" s="1"/>
  <c r="H33"/>
  <c r="F33"/>
  <c r="G33" s="1"/>
  <c r="Z32"/>
  <c r="V32"/>
  <c r="T32"/>
  <c r="U32" s="1"/>
  <c r="R32"/>
  <c r="S32" s="1"/>
  <c r="N32"/>
  <c r="L32"/>
  <c r="M32" s="1"/>
  <c r="H32"/>
  <c r="F32"/>
  <c r="G32" s="1"/>
  <c r="Z31"/>
  <c r="V31"/>
  <c r="T31"/>
  <c r="U31" s="1"/>
  <c r="R31"/>
  <c r="S31" s="1"/>
  <c r="N31"/>
  <c r="L31"/>
  <c r="M31" s="1"/>
  <c r="H31"/>
  <c r="F31"/>
  <c r="G31" s="1"/>
  <c r="Z30"/>
  <c r="V30"/>
  <c r="T30"/>
  <c r="U30" s="1"/>
  <c r="R30"/>
  <c r="S30" s="1"/>
  <c r="N30"/>
  <c r="L30"/>
  <c r="M30" s="1"/>
  <c r="H30"/>
  <c r="F30"/>
  <c r="G30" s="1"/>
  <c r="Z29"/>
  <c r="V29"/>
  <c r="T29"/>
  <c r="U29" s="1"/>
  <c r="R29"/>
  <c r="S29" s="1"/>
  <c r="N29"/>
  <c r="L29"/>
  <c r="M29" s="1"/>
  <c r="H29"/>
  <c r="F29"/>
  <c r="G29" s="1"/>
  <c r="AG28"/>
  <c r="Z28"/>
  <c r="V28"/>
  <c r="T28"/>
  <c r="U28" s="1"/>
  <c r="R28"/>
  <c r="S28" s="1"/>
  <c r="N28"/>
  <c r="P28" s="1"/>
  <c r="Q28" s="1"/>
  <c r="L28"/>
  <c r="M28" s="1"/>
  <c r="H28"/>
  <c r="J28" s="1"/>
  <c r="F28"/>
  <c r="G28" s="1"/>
  <c r="AG27"/>
  <c r="Z27"/>
  <c r="V27"/>
  <c r="T27"/>
  <c r="U27" s="1"/>
  <c r="R27"/>
  <c r="S27" s="1"/>
  <c r="N27"/>
  <c r="L27"/>
  <c r="M27" s="1"/>
  <c r="H27"/>
  <c r="F27"/>
  <c r="G27" s="1"/>
  <c r="AG26"/>
  <c r="Z26"/>
  <c r="V26"/>
  <c r="T26"/>
  <c r="U26" s="1"/>
  <c r="R26"/>
  <c r="S26" s="1"/>
  <c r="N26"/>
  <c r="P26" s="1"/>
  <c r="Q26" s="1"/>
  <c r="L26"/>
  <c r="M26" s="1"/>
  <c r="H26"/>
  <c r="J26" s="1"/>
  <c r="F26"/>
  <c r="G26" s="1"/>
  <c r="AG25"/>
  <c r="Z25"/>
  <c r="V25"/>
  <c r="T25"/>
  <c r="U25" s="1"/>
  <c r="R25"/>
  <c r="S25" s="1"/>
  <c r="N25"/>
  <c r="L25"/>
  <c r="M25" s="1"/>
  <c r="H25"/>
  <c r="F25"/>
  <c r="G25" s="1"/>
  <c r="AG24"/>
  <c r="Z24"/>
  <c r="V24"/>
  <c r="T24"/>
  <c r="U24" s="1"/>
  <c r="R24"/>
  <c r="S24" s="1"/>
  <c r="N24"/>
  <c r="P24" s="1"/>
  <c r="Q24" s="1"/>
  <c r="L24"/>
  <c r="M24" s="1"/>
  <c r="H24"/>
  <c r="J24" s="1"/>
  <c r="F24"/>
  <c r="G24" s="1"/>
  <c r="AG23"/>
  <c r="Z23"/>
  <c r="V23"/>
  <c r="T23"/>
  <c r="U23" s="1"/>
  <c r="R23"/>
  <c r="S23" s="1"/>
  <c r="N23"/>
  <c r="L23"/>
  <c r="M23" s="1"/>
  <c r="H23"/>
  <c r="F23"/>
  <c r="G23" s="1"/>
  <c r="AG22"/>
  <c r="Z22"/>
  <c r="AA22" s="1"/>
  <c r="AC22" s="1"/>
  <c r="V22"/>
  <c r="W22" s="1"/>
  <c r="T22"/>
  <c r="U22" s="1"/>
  <c r="R22"/>
  <c r="S22" s="1"/>
  <c r="N22"/>
  <c r="O22" s="1"/>
  <c r="L22"/>
  <c r="M22" s="1"/>
  <c r="H22"/>
  <c r="I22" s="1"/>
  <c r="F22"/>
  <c r="G22" s="1"/>
  <c r="AG21"/>
  <c r="Z21"/>
  <c r="V21"/>
  <c r="T21"/>
  <c r="U21" s="1"/>
  <c r="R21"/>
  <c r="S21" s="1"/>
  <c r="N21"/>
  <c r="L21"/>
  <c r="M21" s="1"/>
  <c r="H21"/>
  <c r="F21"/>
  <c r="G21" s="1"/>
  <c r="AG20"/>
  <c r="Z20"/>
  <c r="AA20" s="1"/>
  <c r="AC20" s="1"/>
  <c r="V20"/>
  <c r="W20" s="1"/>
  <c r="T20"/>
  <c r="U20" s="1"/>
  <c r="R20"/>
  <c r="S20" s="1"/>
  <c r="N20"/>
  <c r="O20" s="1"/>
  <c r="L20"/>
  <c r="M20" s="1"/>
  <c r="H20"/>
  <c r="I20" s="1"/>
  <c r="F20"/>
  <c r="G20" s="1"/>
  <c r="AG19"/>
  <c r="AA19"/>
  <c r="AC19" s="1"/>
  <c r="Z19"/>
  <c r="W19"/>
  <c r="V19"/>
  <c r="U19"/>
  <c r="T19"/>
  <c r="S19"/>
  <c r="R19"/>
  <c r="O19"/>
  <c r="N19"/>
  <c r="M19"/>
  <c r="L19"/>
  <c r="I19"/>
  <c r="H19"/>
  <c r="G19"/>
  <c r="F19"/>
  <c r="AG18"/>
  <c r="Z18"/>
  <c r="AA18" s="1"/>
  <c r="AC18" s="1"/>
  <c r="V18"/>
  <c r="W18" s="1"/>
  <c r="T18"/>
  <c r="U18" s="1"/>
  <c r="R18"/>
  <c r="S18" s="1"/>
  <c r="N18"/>
  <c r="O18" s="1"/>
  <c r="L18"/>
  <c r="M18" s="1"/>
  <c r="H18"/>
  <c r="I18" s="1"/>
  <c r="F18"/>
  <c r="G18" s="1"/>
  <c r="AG17"/>
  <c r="AA17"/>
  <c r="AC17" s="1"/>
  <c r="Z17"/>
  <c r="W17"/>
  <c r="V17"/>
  <c r="U17"/>
  <c r="T17"/>
  <c r="S17"/>
  <c r="R17"/>
  <c r="O17"/>
  <c r="N17"/>
  <c r="M17"/>
  <c r="L17"/>
  <c r="I17"/>
  <c r="H17"/>
  <c r="G17"/>
  <c r="F17"/>
  <c r="AG16"/>
  <c r="Z16"/>
  <c r="AA16" s="1"/>
  <c r="AC16" s="1"/>
  <c r="V16"/>
  <c r="W16" s="1"/>
  <c r="T16"/>
  <c r="U16" s="1"/>
  <c r="R16"/>
  <c r="S16" s="1"/>
  <c r="N16"/>
  <c r="O16" s="1"/>
  <c r="L16"/>
  <c r="M16" s="1"/>
  <c r="H16"/>
  <c r="I16" s="1"/>
  <c r="F16"/>
  <c r="G16" s="1"/>
  <c r="AG15"/>
  <c r="AA15"/>
  <c r="AC15" s="1"/>
  <c r="Z15"/>
  <c r="W15"/>
  <c r="V15"/>
  <c r="U15"/>
  <c r="T15"/>
  <c r="S15"/>
  <c r="R15"/>
  <c r="O15"/>
  <c r="N15"/>
  <c r="M15"/>
  <c r="L15"/>
  <c r="I15"/>
  <c r="H15"/>
  <c r="G15"/>
  <c r="F15"/>
  <c r="AG14"/>
  <c r="Z14"/>
  <c r="AA14" s="1"/>
  <c r="AC14" s="1"/>
  <c r="V14"/>
  <c r="W14" s="1"/>
  <c r="T14"/>
  <c r="U14" s="1"/>
  <c r="R14"/>
  <c r="S14" s="1"/>
  <c r="N14"/>
  <c r="O14" s="1"/>
  <c r="L14"/>
  <c r="M14" s="1"/>
  <c r="H14"/>
  <c r="I14" s="1"/>
  <c r="F14"/>
  <c r="G14" s="1"/>
  <c r="AG13"/>
  <c r="AA13"/>
  <c r="AC13" s="1"/>
  <c r="Z13"/>
  <c r="W13"/>
  <c r="V13"/>
  <c r="U13"/>
  <c r="T13"/>
  <c r="S13"/>
  <c r="R13"/>
  <c r="O13"/>
  <c r="N13"/>
  <c r="M13"/>
  <c r="L13"/>
  <c r="I13"/>
  <c r="H13"/>
  <c r="G13"/>
  <c r="F13"/>
  <c r="AG12"/>
  <c r="Z12"/>
  <c r="AA12" s="1"/>
  <c r="AC12" s="1"/>
  <c r="V12"/>
  <c r="W12" s="1"/>
  <c r="T12"/>
  <c r="U12" s="1"/>
  <c r="R12"/>
  <c r="S12" s="1"/>
  <c r="N12"/>
  <c r="O12" s="1"/>
  <c r="L12"/>
  <c r="M12" s="1"/>
  <c r="H12"/>
  <c r="I12" s="1"/>
  <c r="F12"/>
  <c r="G12" s="1"/>
  <c r="AG11"/>
  <c r="AA11"/>
  <c r="AC11" s="1"/>
  <c r="Z11"/>
  <c r="W11"/>
  <c r="V11"/>
  <c r="U11"/>
  <c r="T11"/>
  <c r="S11"/>
  <c r="R11"/>
  <c r="O11"/>
  <c r="N11"/>
  <c r="M11"/>
  <c r="L11"/>
  <c r="I11"/>
  <c r="H11"/>
  <c r="G11"/>
  <c r="F11"/>
  <c r="AB32" i="9"/>
  <c r="X32"/>
  <c r="V32"/>
  <c r="W32" s="1"/>
  <c r="R32"/>
  <c r="P32"/>
  <c r="Q32" s="1"/>
  <c r="N32"/>
  <c r="O32" s="1"/>
  <c r="J32"/>
  <c r="H32"/>
  <c r="I32" s="1"/>
  <c r="F32"/>
  <c r="G32" s="1"/>
  <c r="AB31"/>
  <c r="X31"/>
  <c r="Z31" s="1"/>
  <c r="V31"/>
  <c r="W31" s="1"/>
  <c r="R31"/>
  <c r="P31"/>
  <c r="Q31" s="1"/>
  <c r="N31"/>
  <c r="O31" s="1"/>
  <c r="J31"/>
  <c r="H31"/>
  <c r="I31" s="1"/>
  <c r="F31"/>
  <c r="G31" s="1"/>
  <c r="AB30"/>
  <c r="X30"/>
  <c r="V30"/>
  <c r="W30" s="1"/>
  <c r="R30"/>
  <c r="P30"/>
  <c r="Q30" s="1"/>
  <c r="N30"/>
  <c r="O30" s="1"/>
  <c r="J30"/>
  <c r="H30"/>
  <c r="I30" s="1"/>
  <c r="F30"/>
  <c r="G30" s="1"/>
  <c r="AB29"/>
  <c r="X29"/>
  <c r="Z29" s="1"/>
  <c r="AA29" s="1"/>
  <c r="V29"/>
  <c r="W29" s="1"/>
  <c r="R29"/>
  <c r="P29"/>
  <c r="Q29" s="1"/>
  <c r="N29"/>
  <c r="O29" s="1"/>
  <c r="J29"/>
  <c r="H29"/>
  <c r="I29" s="1"/>
  <c r="F29"/>
  <c r="G29" s="1"/>
  <c r="AB28"/>
  <c r="X28"/>
  <c r="V28"/>
  <c r="W28" s="1"/>
  <c r="R28"/>
  <c r="P28"/>
  <c r="Q28" s="1"/>
  <c r="N28"/>
  <c r="O28" s="1"/>
  <c r="J28"/>
  <c r="H28"/>
  <c r="I28" s="1"/>
  <c r="F28"/>
  <c r="G28" s="1"/>
  <c r="AB27"/>
  <c r="AC27" s="1"/>
  <c r="AE27" s="1"/>
  <c r="X27"/>
  <c r="Y27" s="1"/>
  <c r="V27"/>
  <c r="W27" s="1"/>
  <c r="R27"/>
  <c r="S27" s="1"/>
  <c r="P27"/>
  <c r="Q27" s="1"/>
  <c r="N27"/>
  <c r="O27" s="1"/>
  <c r="J27"/>
  <c r="K27" s="1"/>
  <c r="H27"/>
  <c r="I27" s="1"/>
  <c r="F27"/>
  <c r="G27" s="1"/>
  <c r="AB26"/>
  <c r="X26"/>
  <c r="Z26" s="1"/>
  <c r="V26"/>
  <c r="W26" s="1"/>
  <c r="R26"/>
  <c r="P26"/>
  <c r="Q26" s="1"/>
  <c r="N26"/>
  <c r="O26" s="1"/>
  <c r="J26"/>
  <c r="H26"/>
  <c r="I26" s="1"/>
  <c r="F26"/>
  <c r="G26" s="1"/>
  <c r="AC25"/>
  <c r="AE25" s="1"/>
  <c r="AB25"/>
  <c r="Y25"/>
  <c r="X25"/>
  <c r="V25"/>
  <c r="W25" s="1"/>
  <c r="R25"/>
  <c r="P25"/>
  <c r="Q25" s="1"/>
  <c r="N25"/>
  <c r="O25" s="1"/>
  <c r="J25"/>
  <c r="H25"/>
  <c r="I25" s="1"/>
  <c r="F25"/>
  <c r="G25" s="1"/>
  <c r="AB24"/>
  <c r="X24"/>
  <c r="Z24" s="1"/>
  <c r="V24"/>
  <c r="W24" s="1"/>
  <c r="R24"/>
  <c r="P24"/>
  <c r="Q24" s="1"/>
  <c r="N24"/>
  <c r="O24" s="1"/>
  <c r="J24"/>
  <c r="H24"/>
  <c r="I24" s="1"/>
  <c r="F24"/>
  <c r="G24" s="1"/>
  <c r="AB23"/>
  <c r="AC23" s="1"/>
  <c r="AE23" s="1"/>
  <c r="X23"/>
  <c r="Y23" s="1"/>
  <c r="V23"/>
  <c r="W23" s="1"/>
  <c r="R23"/>
  <c r="S23" s="1"/>
  <c r="P23"/>
  <c r="Q23" s="1"/>
  <c r="N23"/>
  <c r="O23" s="1"/>
  <c r="J23"/>
  <c r="K23" s="1"/>
  <c r="H23"/>
  <c r="I23" s="1"/>
  <c r="F23"/>
  <c r="G23" s="1"/>
  <c r="AB22"/>
  <c r="X22"/>
  <c r="V22"/>
  <c r="W22" s="1"/>
  <c r="R22"/>
  <c r="P22"/>
  <c r="Q22" s="1"/>
  <c r="N22"/>
  <c r="O22" s="1"/>
  <c r="J22"/>
  <c r="H22"/>
  <c r="I22" s="1"/>
  <c r="F22"/>
  <c r="G22" s="1"/>
  <c r="AB21"/>
  <c r="X21"/>
  <c r="V21"/>
  <c r="W21" s="1"/>
  <c r="R21"/>
  <c r="P21"/>
  <c r="Q21" s="1"/>
  <c r="N21"/>
  <c r="O21" s="1"/>
  <c r="J21"/>
  <c r="H21"/>
  <c r="I21" s="1"/>
  <c r="F21"/>
  <c r="G21" s="1"/>
  <c r="AB20"/>
  <c r="X20"/>
  <c r="Z20" s="1"/>
  <c r="V20"/>
  <c r="W20" s="1"/>
  <c r="R20"/>
  <c r="P20"/>
  <c r="Q20" s="1"/>
  <c r="N20"/>
  <c r="O20" s="1"/>
  <c r="J20"/>
  <c r="H20"/>
  <c r="I20" s="1"/>
  <c r="F20"/>
  <c r="G20" s="1"/>
  <c r="AC19"/>
  <c r="AE19" s="1"/>
  <c r="AB19"/>
  <c r="X19"/>
  <c r="Y19" s="1"/>
  <c r="V19"/>
  <c r="W19" s="1"/>
  <c r="R19"/>
  <c r="S19" s="1"/>
  <c r="P19"/>
  <c r="Q19" s="1"/>
  <c r="N19"/>
  <c r="O19" s="1"/>
  <c r="J19"/>
  <c r="K19" s="1"/>
  <c r="H19"/>
  <c r="I19" s="1"/>
  <c r="F19"/>
  <c r="G19" s="1"/>
  <c r="AB18"/>
  <c r="X18"/>
  <c r="Z18" s="1"/>
  <c r="AA18" s="1"/>
  <c r="V18"/>
  <c r="W18" s="1"/>
  <c r="R18"/>
  <c r="P18"/>
  <c r="Q18" s="1"/>
  <c r="N18"/>
  <c r="O18" s="1"/>
  <c r="J18"/>
  <c r="H18"/>
  <c r="I18" s="1"/>
  <c r="F18"/>
  <c r="G18" s="1"/>
  <c r="AB17"/>
  <c r="X17"/>
  <c r="V17"/>
  <c r="W17" s="1"/>
  <c r="R17"/>
  <c r="P17"/>
  <c r="Q17" s="1"/>
  <c r="N17"/>
  <c r="O17" s="1"/>
  <c r="J17"/>
  <c r="H17"/>
  <c r="I17" s="1"/>
  <c r="F17"/>
  <c r="G17" s="1"/>
  <c r="AB16"/>
  <c r="X16"/>
  <c r="Z16" s="1"/>
  <c r="V16"/>
  <c r="W16" s="1"/>
  <c r="R16"/>
  <c r="P16"/>
  <c r="Q16" s="1"/>
  <c r="N16"/>
  <c r="O16" s="1"/>
  <c r="J16"/>
  <c r="H16"/>
  <c r="I16" s="1"/>
  <c r="F16"/>
  <c r="G16" s="1"/>
  <c r="AC15"/>
  <c r="AE15" s="1"/>
  <c r="AB15"/>
  <c r="X15"/>
  <c r="Y15" s="1"/>
  <c r="V15"/>
  <c r="W15" s="1"/>
  <c r="R15"/>
  <c r="S15" s="1"/>
  <c r="P15"/>
  <c r="Q15" s="1"/>
  <c r="N15"/>
  <c r="O15" s="1"/>
  <c r="J15"/>
  <c r="K15" s="1"/>
  <c r="H15"/>
  <c r="I15" s="1"/>
  <c r="F15"/>
  <c r="G15" s="1"/>
  <c r="AB14"/>
  <c r="X14"/>
  <c r="Z14" s="1"/>
  <c r="V14"/>
  <c r="W14" s="1"/>
  <c r="R14"/>
  <c r="P14"/>
  <c r="Q14" s="1"/>
  <c r="N14"/>
  <c r="O14" s="1"/>
  <c r="J14"/>
  <c r="H14"/>
  <c r="I14" s="1"/>
  <c r="F14"/>
  <c r="G14" s="1"/>
  <c r="AC13"/>
  <c r="AE13" s="1"/>
  <c r="AB13"/>
  <c r="Y13"/>
  <c r="X13"/>
  <c r="W13"/>
  <c r="V13"/>
  <c r="S13"/>
  <c r="R13"/>
  <c r="P13"/>
  <c r="Q13" s="1"/>
  <c r="N13"/>
  <c r="O13" s="1"/>
  <c r="J13"/>
  <c r="H13"/>
  <c r="I13" s="1"/>
  <c r="F13"/>
  <c r="G13" s="1"/>
  <c r="AB12"/>
  <c r="X12"/>
  <c r="V12"/>
  <c r="W12" s="1"/>
  <c r="R12"/>
  <c r="P12"/>
  <c r="Q12" s="1"/>
  <c r="N12"/>
  <c r="O12" s="1"/>
  <c r="J12"/>
  <c r="H12"/>
  <c r="I12" s="1"/>
  <c r="F12"/>
  <c r="G12" s="1"/>
  <c r="AB11"/>
  <c r="AC11" s="1"/>
  <c r="AE11" s="1"/>
  <c r="X11"/>
  <c r="Y11" s="1"/>
  <c r="V11"/>
  <c r="W11" s="1"/>
  <c r="R11"/>
  <c r="S11" s="1"/>
  <c r="P11"/>
  <c r="Q11" s="1"/>
  <c r="N11"/>
  <c r="O11" s="1"/>
  <c r="J11"/>
  <c r="K11" s="1"/>
  <c r="H11"/>
  <c r="I11" s="1"/>
  <c r="F11"/>
  <c r="G11" s="1"/>
  <c r="AE33" i="8"/>
  <c r="X33"/>
  <c r="V33"/>
  <c r="W33" s="1"/>
  <c r="R33"/>
  <c r="P33"/>
  <c r="Q33" s="1"/>
  <c r="L33"/>
  <c r="N33" s="1"/>
  <c r="H33"/>
  <c r="F33"/>
  <c r="G33" s="1"/>
  <c r="AE32"/>
  <c r="Y32"/>
  <c r="X32"/>
  <c r="W32"/>
  <c r="V32"/>
  <c r="S32"/>
  <c r="R32"/>
  <c r="Q32"/>
  <c r="P32"/>
  <c r="M32"/>
  <c r="O32" s="1"/>
  <c r="L32"/>
  <c r="N32" s="1"/>
  <c r="I32"/>
  <c r="H32"/>
  <c r="G32"/>
  <c r="F32"/>
  <c r="AE31"/>
  <c r="X31"/>
  <c r="V31"/>
  <c r="W31" s="1"/>
  <c r="R31"/>
  <c r="P31"/>
  <c r="Q31" s="1"/>
  <c r="L31"/>
  <c r="N31" s="1"/>
  <c r="H31"/>
  <c r="F31"/>
  <c r="G31" s="1"/>
  <c r="AE30"/>
  <c r="Y30"/>
  <c r="X30"/>
  <c r="W30"/>
  <c r="V30"/>
  <c r="S30"/>
  <c r="R30"/>
  <c r="Q30"/>
  <c r="P30"/>
  <c r="M30"/>
  <c r="O30" s="1"/>
  <c r="L30"/>
  <c r="N30" s="1"/>
  <c r="I30"/>
  <c r="H30"/>
  <c r="G30"/>
  <c r="F30"/>
  <c r="AE29"/>
  <c r="X29"/>
  <c r="V29"/>
  <c r="W29" s="1"/>
  <c r="R29"/>
  <c r="P29"/>
  <c r="Q29" s="1"/>
  <c r="L29"/>
  <c r="N29" s="1"/>
  <c r="H29"/>
  <c r="F29"/>
  <c r="G29" s="1"/>
  <c r="AE28"/>
  <c r="Y28"/>
  <c r="X28"/>
  <c r="W28"/>
  <c r="V28"/>
  <c r="S28"/>
  <c r="R28"/>
  <c r="Q28"/>
  <c r="P28"/>
  <c r="M28"/>
  <c r="O28" s="1"/>
  <c r="L28"/>
  <c r="N28" s="1"/>
  <c r="I28"/>
  <c r="H28"/>
  <c r="G28"/>
  <c r="F28"/>
  <c r="AE27"/>
  <c r="X27"/>
  <c r="V27"/>
  <c r="W27" s="1"/>
  <c r="R27"/>
  <c r="P27"/>
  <c r="Q27" s="1"/>
  <c r="L27"/>
  <c r="N27" s="1"/>
  <c r="H27"/>
  <c r="F27"/>
  <c r="G27" s="1"/>
  <c r="AE26"/>
  <c r="Y26"/>
  <c r="X26"/>
  <c r="W26"/>
  <c r="V26"/>
  <c r="S26"/>
  <c r="R26"/>
  <c r="Q26"/>
  <c r="P26"/>
  <c r="M26"/>
  <c r="O26" s="1"/>
  <c r="L26"/>
  <c r="N26" s="1"/>
  <c r="I26"/>
  <c r="H26"/>
  <c r="G26"/>
  <c r="F26"/>
  <c r="AE25"/>
  <c r="X25"/>
  <c r="V25"/>
  <c r="W25" s="1"/>
  <c r="R25"/>
  <c r="P25"/>
  <c r="Q25" s="1"/>
  <c r="L25"/>
  <c r="N25" s="1"/>
  <c r="H25"/>
  <c r="F25"/>
  <c r="G25" s="1"/>
  <c r="AE24"/>
  <c r="Y24"/>
  <c r="X24"/>
  <c r="W24"/>
  <c r="V24"/>
  <c r="S24"/>
  <c r="R24"/>
  <c r="Q24"/>
  <c r="P24"/>
  <c r="M24"/>
  <c r="O24" s="1"/>
  <c r="L24"/>
  <c r="N24" s="1"/>
  <c r="I24"/>
  <c r="H24"/>
  <c r="G24"/>
  <c r="F24"/>
  <c r="AE23"/>
  <c r="X23"/>
  <c r="V23"/>
  <c r="W23" s="1"/>
  <c r="R23"/>
  <c r="P23"/>
  <c r="Q23" s="1"/>
  <c r="L23"/>
  <c r="N23" s="1"/>
  <c r="H23"/>
  <c r="F23"/>
  <c r="G23" s="1"/>
  <c r="AE22"/>
  <c r="Y22"/>
  <c r="X22"/>
  <c r="W22"/>
  <c r="V22"/>
  <c r="S22"/>
  <c r="R22"/>
  <c r="Q22"/>
  <c r="P22"/>
  <c r="M22"/>
  <c r="O22" s="1"/>
  <c r="L22"/>
  <c r="N22" s="1"/>
  <c r="I22"/>
  <c r="H22"/>
  <c r="G22"/>
  <c r="F22"/>
  <c r="AE21"/>
  <c r="X21"/>
  <c r="V21"/>
  <c r="W21" s="1"/>
  <c r="R21"/>
  <c r="P21"/>
  <c r="Q21" s="1"/>
  <c r="L21"/>
  <c r="N21" s="1"/>
  <c r="H21"/>
  <c r="F21"/>
  <c r="G21" s="1"/>
  <c r="AE20"/>
  <c r="Y20"/>
  <c r="X20"/>
  <c r="W20"/>
  <c r="V20"/>
  <c r="S20"/>
  <c r="R20"/>
  <c r="Q20"/>
  <c r="P20"/>
  <c r="M20"/>
  <c r="O20" s="1"/>
  <c r="L20"/>
  <c r="N20" s="1"/>
  <c r="I20"/>
  <c r="H20"/>
  <c r="G20"/>
  <c r="F20"/>
  <c r="AE19"/>
  <c r="X19"/>
  <c r="V19"/>
  <c r="W19" s="1"/>
  <c r="R19"/>
  <c r="P19"/>
  <c r="Q19" s="1"/>
  <c r="L19"/>
  <c r="N19" s="1"/>
  <c r="H19"/>
  <c r="F19"/>
  <c r="G19" s="1"/>
  <c r="AE18"/>
  <c r="Y18"/>
  <c r="X18"/>
  <c r="W18"/>
  <c r="V18"/>
  <c r="S18"/>
  <c r="R18"/>
  <c r="Q18"/>
  <c r="P18"/>
  <c r="M18"/>
  <c r="O18" s="1"/>
  <c r="L18"/>
  <c r="N18" s="1"/>
  <c r="I18"/>
  <c r="H18"/>
  <c r="G18"/>
  <c r="F18"/>
  <c r="AE17"/>
  <c r="X17"/>
  <c r="V17"/>
  <c r="W17" s="1"/>
  <c r="R17"/>
  <c r="P17"/>
  <c r="Q17" s="1"/>
  <c r="L17"/>
  <c r="N17" s="1"/>
  <c r="H17"/>
  <c r="F17"/>
  <c r="G17" s="1"/>
  <c r="AE16"/>
  <c r="Y16"/>
  <c r="X16"/>
  <c r="W16"/>
  <c r="V16"/>
  <c r="S16"/>
  <c r="R16"/>
  <c r="Q16"/>
  <c r="P16"/>
  <c r="M16"/>
  <c r="O16" s="1"/>
  <c r="L16"/>
  <c r="N16" s="1"/>
  <c r="I16"/>
  <c r="H16"/>
  <c r="G16"/>
  <c r="F16"/>
  <c r="AE15"/>
  <c r="X15"/>
  <c r="V15"/>
  <c r="W15" s="1"/>
  <c r="R15"/>
  <c r="P15"/>
  <c r="Q15" s="1"/>
  <c r="L15"/>
  <c r="N15" s="1"/>
  <c r="H15"/>
  <c r="F15"/>
  <c r="G15" s="1"/>
  <c r="AE14"/>
  <c r="Y14"/>
  <c r="X14"/>
  <c r="W14"/>
  <c r="V14"/>
  <c r="S14"/>
  <c r="R14"/>
  <c r="Q14"/>
  <c r="P14"/>
  <c r="M14"/>
  <c r="O14" s="1"/>
  <c r="L14"/>
  <c r="N14" s="1"/>
  <c r="I14"/>
  <c r="H14"/>
  <c r="G14"/>
  <c r="F14"/>
  <c r="AE13"/>
  <c r="X13"/>
  <c r="V13"/>
  <c r="W13" s="1"/>
  <c r="R13"/>
  <c r="P13"/>
  <c r="Q13" s="1"/>
  <c r="L13"/>
  <c r="N13" s="1"/>
  <c r="H13"/>
  <c r="F13"/>
  <c r="G13" s="1"/>
  <c r="AE12"/>
  <c r="Y12"/>
  <c r="X12"/>
  <c r="W12"/>
  <c r="V12"/>
  <c r="S12"/>
  <c r="R12"/>
  <c r="Q12"/>
  <c r="P12"/>
  <c r="M12"/>
  <c r="O12" s="1"/>
  <c r="L12"/>
  <c r="N12" s="1"/>
  <c r="I12"/>
  <c r="H12"/>
  <c r="G12"/>
  <c r="F12"/>
  <c r="AE11"/>
  <c r="X11"/>
  <c r="V11"/>
  <c r="W11" s="1"/>
  <c r="R11"/>
  <c r="P11"/>
  <c r="Q11" s="1"/>
  <c r="L11"/>
  <c r="N11" s="1"/>
  <c r="H11"/>
  <c r="F11"/>
  <c r="G11" s="1"/>
  <c r="L11" i="13" l="1"/>
  <c r="M11" s="1"/>
  <c r="R11"/>
  <c r="S11" s="1"/>
  <c r="X11"/>
  <c r="L13"/>
  <c r="M13" s="1"/>
  <c r="R13"/>
  <c r="X13"/>
  <c r="L15"/>
  <c r="R15"/>
  <c r="S15" s="1"/>
  <c r="X15"/>
  <c r="L17"/>
  <c r="R17"/>
  <c r="S17" s="1"/>
  <c r="X17"/>
  <c r="L19"/>
  <c r="R19"/>
  <c r="X19"/>
  <c r="L21"/>
  <c r="R21"/>
  <c r="S21" s="1"/>
  <c r="X21"/>
  <c r="L23"/>
  <c r="R23"/>
  <c r="S23" s="1"/>
  <c r="X23"/>
  <c r="L25"/>
  <c r="R25"/>
  <c r="X25"/>
  <c r="L27"/>
  <c r="M27" s="1"/>
  <c r="R27"/>
  <c r="S27" s="1"/>
  <c r="X27"/>
  <c r="L29"/>
  <c r="R29"/>
  <c r="S29" s="1"/>
  <c r="X29"/>
  <c r="L31"/>
  <c r="R31"/>
  <c r="X31"/>
  <c r="K11"/>
  <c r="Q11"/>
  <c r="U11"/>
  <c r="W11" s="1"/>
  <c r="L12"/>
  <c r="M12" s="1"/>
  <c r="R12"/>
  <c r="S12" s="1"/>
  <c r="X12"/>
  <c r="K13"/>
  <c r="Q13"/>
  <c r="U13"/>
  <c r="W13" s="1"/>
  <c r="L14"/>
  <c r="M14" s="1"/>
  <c r="R14"/>
  <c r="S14" s="1"/>
  <c r="X14"/>
  <c r="K15"/>
  <c r="Q15"/>
  <c r="U15"/>
  <c r="W15" s="1"/>
  <c r="L16"/>
  <c r="M16" s="1"/>
  <c r="R16"/>
  <c r="S16" s="1"/>
  <c r="X16"/>
  <c r="K17"/>
  <c r="Q17"/>
  <c r="U17"/>
  <c r="W17" s="1"/>
  <c r="L18"/>
  <c r="M18" s="1"/>
  <c r="R18"/>
  <c r="S18" s="1"/>
  <c r="X18"/>
  <c r="K19"/>
  <c r="Q19"/>
  <c r="U19"/>
  <c r="W19" s="1"/>
  <c r="L20"/>
  <c r="M20" s="1"/>
  <c r="R20"/>
  <c r="S20" s="1"/>
  <c r="X20"/>
  <c r="K21"/>
  <c r="Q21"/>
  <c r="U21"/>
  <c r="W21" s="1"/>
  <c r="L22"/>
  <c r="M22" s="1"/>
  <c r="R22"/>
  <c r="S22" s="1"/>
  <c r="X22"/>
  <c r="K23"/>
  <c r="Q23"/>
  <c r="U23"/>
  <c r="W23" s="1"/>
  <c r="L24"/>
  <c r="M24" s="1"/>
  <c r="R24"/>
  <c r="S24" s="1"/>
  <c r="X24"/>
  <c r="K25"/>
  <c r="Q25"/>
  <c r="U25"/>
  <c r="W25" s="1"/>
  <c r="L26"/>
  <c r="M26" s="1"/>
  <c r="R26"/>
  <c r="S26" s="1"/>
  <c r="X26"/>
  <c r="K27"/>
  <c r="Q27"/>
  <c r="U27"/>
  <c r="W27" s="1"/>
  <c r="L28"/>
  <c r="M28" s="1"/>
  <c r="R28"/>
  <c r="S28" s="1"/>
  <c r="X28"/>
  <c r="K29"/>
  <c r="Q29"/>
  <c r="U29"/>
  <c r="W29" s="1"/>
  <c r="L30"/>
  <c r="M30" s="1"/>
  <c r="R30"/>
  <c r="S30" s="1"/>
  <c r="X30"/>
  <c r="K31"/>
  <c r="Q31"/>
  <c r="U31"/>
  <c r="W31" s="1"/>
  <c r="Z11"/>
  <c r="Y11"/>
  <c r="Z13"/>
  <c r="Y13"/>
  <c r="Z15"/>
  <c r="Z17"/>
  <c r="Z19"/>
  <c r="Z21"/>
  <c r="Y21"/>
  <c r="Z23"/>
  <c r="Z25"/>
  <c r="Z27"/>
  <c r="Y27"/>
  <c r="Z29"/>
  <c r="Z31"/>
  <c r="Z12"/>
  <c r="Y12"/>
  <c r="Z14"/>
  <c r="Y14"/>
  <c r="Z16"/>
  <c r="Y16"/>
  <c r="Z18"/>
  <c r="Y18"/>
  <c r="Z20"/>
  <c r="Y20"/>
  <c r="Z22"/>
  <c r="Y22"/>
  <c r="Z24"/>
  <c r="Y24"/>
  <c r="Z26"/>
  <c r="Y26"/>
  <c r="Z28"/>
  <c r="Y28"/>
  <c r="Z30"/>
  <c r="Y3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J11" i="12"/>
  <c r="K11" s="1"/>
  <c r="P11"/>
  <c r="Q11" s="1"/>
  <c r="V12"/>
  <c r="W12" s="1"/>
  <c r="J13"/>
  <c r="K13" s="1"/>
  <c r="P13"/>
  <c r="Q13" s="1"/>
  <c r="V14"/>
  <c r="W14" s="1"/>
  <c r="J15"/>
  <c r="K15" s="1"/>
  <c r="V16"/>
  <c r="W16" s="1"/>
  <c r="V18"/>
  <c r="V20"/>
  <c r="V22"/>
  <c r="J23"/>
  <c r="P23"/>
  <c r="Q23" s="1"/>
  <c r="V24"/>
  <c r="J25"/>
  <c r="P25"/>
  <c r="Q25" s="1"/>
  <c r="V11"/>
  <c r="W11" s="1"/>
  <c r="V13"/>
  <c r="W13" s="1"/>
  <c r="V15"/>
  <c r="W15" s="1"/>
  <c r="J16"/>
  <c r="P16"/>
  <c r="Q16" s="1"/>
  <c r="V17"/>
  <c r="W17" s="1"/>
  <c r="J18"/>
  <c r="P18"/>
  <c r="V19"/>
  <c r="J20"/>
  <c r="P20"/>
  <c r="Q20" s="1"/>
  <c r="V21"/>
  <c r="J22"/>
  <c r="V23"/>
  <c r="V25"/>
  <c r="W25" s="1"/>
  <c r="L11" i="11"/>
  <c r="M11" s="1"/>
  <c r="T11"/>
  <c r="U11" s="1"/>
  <c r="Z11"/>
  <c r="AA11" s="1"/>
  <c r="AF11"/>
  <c r="L13"/>
  <c r="M13" s="1"/>
  <c r="T13"/>
  <c r="U13" s="1"/>
  <c r="Z13"/>
  <c r="AA13" s="1"/>
  <c r="AF13"/>
  <c r="L15"/>
  <c r="M15" s="1"/>
  <c r="T15"/>
  <c r="U15" s="1"/>
  <c r="Z15"/>
  <c r="AA15" s="1"/>
  <c r="AF15"/>
  <c r="L17"/>
  <c r="M17" s="1"/>
  <c r="T17"/>
  <c r="U17" s="1"/>
  <c r="Z17"/>
  <c r="AA17" s="1"/>
  <c r="AF17"/>
  <c r="L19"/>
  <c r="M19" s="1"/>
  <c r="T19"/>
  <c r="U19" s="1"/>
  <c r="Z19"/>
  <c r="AA19" s="1"/>
  <c r="AF19"/>
  <c r="L21"/>
  <c r="T21"/>
  <c r="U21" s="1"/>
  <c r="Z21"/>
  <c r="AA21" s="1"/>
  <c r="AF21"/>
  <c r="L23"/>
  <c r="T23"/>
  <c r="Z23"/>
  <c r="AF23"/>
  <c r="L25"/>
  <c r="M25" s="1"/>
  <c r="T25"/>
  <c r="U25" s="1"/>
  <c r="Z25"/>
  <c r="AA25" s="1"/>
  <c r="AF25"/>
  <c r="L27"/>
  <c r="M27" s="1"/>
  <c r="AF27"/>
  <c r="AG27" s="1"/>
  <c r="T28"/>
  <c r="L29"/>
  <c r="M29" s="1"/>
  <c r="AF29"/>
  <c r="AG29" s="1"/>
  <c r="L12"/>
  <c r="M12" s="1"/>
  <c r="T12"/>
  <c r="U12" s="1"/>
  <c r="Z12"/>
  <c r="AA12" s="1"/>
  <c r="AF12"/>
  <c r="L14"/>
  <c r="M14" s="1"/>
  <c r="T14"/>
  <c r="U14" s="1"/>
  <c r="Z14"/>
  <c r="AA14" s="1"/>
  <c r="AF14"/>
  <c r="L16"/>
  <c r="M16" s="1"/>
  <c r="T16"/>
  <c r="U16" s="1"/>
  <c r="Z16"/>
  <c r="AA16" s="1"/>
  <c r="AF16"/>
  <c r="L18"/>
  <c r="M18" s="1"/>
  <c r="T18"/>
  <c r="U18" s="1"/>
  <c r="Z18"/>
  <c r="AA18" s="1"/>
  <c r="AF18"/>
  <c r="L20"/>
  <c r="M20" s="1"/>
  <c r="T20"/>
  <c r="U20" s="1"/>
  <c r="Z20"/>
  <c r="AA20" s="1"/>
  <c r="AF20"/>
  <c r="K21"/>
  <c r="L22"/>
  <c r="M22" s="1"/>
  <c r="T22"/>
  <c r="U22" s="1"/>
  <c r="Z22"/>
  <c r="AA22" s="1"/>
  <c r="AF22"/>
  <c r="K23"/>
  <c r="S23"/>
  <c r="Y23"/>
  <c r="L24"/>
  <c r="M24" s="1"/>
  <c r="T24"/>
  <c r="U24" s="1"/>
  <c r="Z24"/>
  <c r="AA24" s="1"/>
  <c r="AF24"/>
  <c r="K25"/>
  <c r="L26"/>
  <c r="M26" s="1"/>
  <c r="T26"/>
  <c r="U26" s="1"/>
  <c r="Z26"/>
  <c r="AA26" s="1"/>
  <c r="AF26"/>
  <c r="T27"/>
  <c r="Z27"/>
  <c r="L28"/>
  <c r="M28" s="1"/>
  <c r="AF28"/>
  <c r="AG28" s="1"/>
  <c r="T29"/>
  <c r="Z29"/>
  <c r="J11" i="10"/>
  <c r="K11" s="1"/>
  <c r="P11"/>
  <c r="Q11" s="1"/>
  <c r="X11"/>
  <c r="Y11" s="1"/>
  <c r="AD11"/>
  <c r="J13"/>
  <c r="K13" s="1"/>
  <c r="P13"/>
  <c r="Q13" s="1"/>
  <c r="X13"/>
  <c r="Y13" s="1"/>
  <c r="AD13"/>
  <c r="J15"/>
  <c r="K15" s="1"/>
  <c r="P15"/>
  <c r="Q15" s="1"/>
  <c r="X15"/>
  <c r="Y15" s="1"/>
  <c r="AD15"/>
  <c r="J17"/>
  <c r="K17" s="1"/>
  <c r="P17"/>
  <c r="Q17" s="1"/>
  <c r="X17"/>
  <c r="Y17" s="1"/>
  <c r="AD17"/>
  <c r="J19"/>
  <c r="K19" s="1"/>
  <c r="P19"/>
  <c r="Q19" s="1"/>
  <c r="X19"/>
  <c r="Y19" s="1"/>
  <c r="AD19"/>
  <c r="J21"/>
  <c r="K21" s="1"/>
  <c r="P21"/>
  <c r="Q21" s="1"/>
  <c r="X21"/>
  <c r="Y21" s="1"/>
  <c r="AD21"/>
  <c r="J23"/>
  <c r="P23"/>
  <c r="Q23" s="1"/>
  <c r="X23"/>
  <c r="AD23"/>
  <c r="AD24"/>
  <c r="X25"/>
  <c r="Y25" s="1"/>
  <c r="AD26"/>
  <c r="X27"/>
  <c r="AD28"/>
  <c r="X29"/>
  <c r="Y29" s="1"/>
  <c r="X30"/>
  <c r="Y30" s="1"/>
  <c r="X31"/>
  <c r="Y31" s="1"/>
  <c r="X32"/>
  <c r="Y32" s="1"/>
  <c r="X33"/>
  <c r="Y33" s="1"/>
  <c r="X34"/>
  <c r="Y34" s="1"/>
  <c r="J12"/>
  <c r="K12" s="1"/>
  <c r="P12"/>
  <c r="Q12" s="1"/>
  <c r="X12"/>
  <c r="Y12" s="1"/>
  <c r="AD12"/>
  <c r="J14"/>
  <c r="K14" s="1"/>
  <c r="P14"/>
  <c r="Q14" s="1"/>
  <c r="X14"/>
  <c r="Y14" s="1"/>
  <c r="AD14"/>
  <c r="J16"/>
  <c r="K16" s="1"/>
  <c r="P16"/>
  <c r="Q16" s="1"/>
  <c r="X16"/>
  <c r="Y16" s="1"/>
  <c r="AD16"/>
  <c r="J18"/>
  <c r="K18" s="1"/>
  <c r="P18"/>
  <c r="Q18" s="1"/>
  <c r="X18"/>
  <c r="Y18" s="1"/>
  <c r="AD18"/>
  <c r="J20"/>
  <c r="K20" s="1"/>
  <c r="P20"/>
  <c r="Q20" s="1"/>
  <c r="X20"/>
  <c r="Y20" s="1"/>
  <c r="AD20"/>
  <c r="I21"/>
  <c r="O21"/>
  <c r="W21"/>
  <c r="AA21"/>
  <c r="AC21" s="1"/>
  <c r="J22"/>
  <c r="K22" s="1"/>
  <c r="P22"/>
  <c r="Q22" s="1"/>
  <c r="X22"/>
  <c r="Y22" s="1"/>
  <c r="AD22"/>
  <c r="I23"/>
  <c r="O23"/>
  <c r="W23"/>
  <c r="AA23"/>
  <c r="AC23" s="1"/>
  <c r="X24"/>
  <c r="J25"/>
  <c r="P25"/>
  <c r="Q25" s="1"/>
  <c r="AD25"/>
  <c r="X26"/>
  <c r="J27"/>
  <c r="P27"/>
  <c r="Q27" s="1"/>
  <c r="AD27"/>
  <c r="X28"/>
  <c r="J29"/>
  <c r="K29" s="1"/>
  <c r="P29"/>
  <c r="Q29" s="1"/>
  <c r="AD29"/>
  <c r="AE29" s="1"/>
  <c r="J30"/>
  <c r="K30" s="1"/>
  <c r="P30"/>
  <c r="Q30" s="1"/>
  <c r="AD30"/>
  <c r="AE30" s="1"/>
  <c r="J31"/>
  <c r="K31" s="1"/>
  <c r="P31"/>
  <c r="Q31" s="1"/>
  <c r="AD31"/>
  <c r="AE31" s="1"/>
  <c r="J32"/>
  <c r="P32"/>
  <c r="Q32" s="1"/>
  <c r="AD32"/>
  <c r="AE32" s="1"/>
  <c r="J33"/>
  <c r="P33"/>
  <c r="Q33" s="1"/>
  <c r="AD33"/>
  <c r="AE33" s="1"/>
  <c r="J34"/>
  <c r="K34" s="1"/>
  <c r="P34"/>
  <c r="Q34" s="1"/>
  <c r="AD34"/>
  <c r="AE34" s="1"/>
  <c r="T12" i="9"/>
  <c r="U12" s="1"/>
  <c r="Z12"/>
  <c r="AA12" s="1"/>
  <c r="L13"/>
  <c r="M13" s="1"/>
  <c r="T13"/>
  <c r="U13" s="1"/>
  <c r="Z13"/>
  <c r="AA13" s="1"/>
  <c r="AF13"/>
  <c r="L14"/>
  <c r="M14" s="1"/>
  <c r="AF14"/>
  <c r="T16"/>
  <c r="U16" s="1"/>
  <c r="L17"/>
  <c r="M17" s="1"/>
  <c r="T17"/>
  <c r="U17" s="1"/>
  <c r="Z17"/>
  <c r="AF17"/>
  <c r="L18"/>
  <c r="M18" s="1"/>
  <c r="AF18"/>
  <c r="T20"/>
  <c r="U20" s="1"/>
  <c r="L21"/>
  <c r="M21" s="1"/>
  <c r="T21"/>
  <c r="U21" s="1"/>
  <c r="Z21"/>
  <c r="AA21" s="1"/>
  <c r="AF21"/>
  <c r="L22"/>
  <c r="M22" s="1"/>
  <c r="AF22"/>
  <c r="T24"/>
  <c r="L25"/>
  <c r="T25"/>
  <c r="U25" s="1"/>
  <c r="Z25"/>
  <c r="AA25" s="1"/>
  <c r="AF25"/>
  <c r="L26"/>
  <c r="M26" s="1"/>
  <c r="AF26"/>
  <c r="T28"/>
  <c r="U28" s="1"/>
  <c r="Z28"/>
  <c r="AA28" s="1"/>
  <c r="L29"/>
  <c r="M29" s="1"/>
  <c r="AF29"/>
  <c r="AG29" s="1"/>
  <c r="T30"/>
  <c r="Z30"/>
  <c r="L31"/>
  <c r="M31" s="1"/>
  <c r="AF31"/>
  <c r="AG31" s="1"/>
  <c r="T32"/>
  <c r="U32" s="1"/>
  <c r="Z32"/>
  <c r="AA32" s="1"/>
  <c r="L11"/>
  <c r="M11" s="1"/>
  <c r="T11"/>
  <c r="U11" s="1"/>
  <c r="Z11"/>
  <c r="AA11" s="1"/>
  <c r="AF11"/>
  <c r="L12"/>
  <c r="AF12"/>
  <c r="K13"/>
  <c r="T14"/>
  <c r="U14" s="1"/>
  <c r="L15"/>
  <c r="M15" s="1"/>
  <c r="T15"/>
  <c r="U15" s="1"/>
  <c r="Z15"/>
  <c r="AA15" s="1"/>
  <c r="AF15"/>
  <c r="L16"/>
  <c r="M16" s="1"/>
  <c r="AF16"/>
  <c r="K17"/>
  <c r="S17"/>
  <c r="Y17"/>
  <c r="AC17"/>
  <c r="AE17" s="1"/>
  <c r="T18"/>
  <c r="U18" s="1"/>
  <c r="L19"/>
  <c r="M19" s="1"/>
  <c r="T19"/>
  <c r="U19" s="1"/>
  <c r="Z19"/>
  <c r="AA19" s="1"/>
  <c r="AF19"/>
  <c r="L20"/>
  <c r="M20" s="1"/>
  <c r="AF20"/>
  <c r="K21"/>
  <c r="S21"/>
  <c r="Y21"/>
  <c r="AC21"/>
  <c r="AE21" s="1"/>
  <c r="T22"/>
  <c r="U22" s="1"/>
  <c r="Z22"/>
  <c r="L23"/>
  <c r="M23" s="1"/>
  <c r="T23"/>
  <c r="U23" s="1"/>
  <c r="Z23"/>
  <c r="AA23" s="1"/>
  <c r="AF23"/>
  <c r="L24"/>
  <c r="AF24"/>
  <c r="K25"/>
  <c r="S25"/>
  <c r="T26"/>
  <c r="U26" s="1"/>
  <c r="L27"/>
  <c r="M27" s="1"/>
  <c r="T27"/>
  <c r="U27" s="1"/>
  <c r="Z27"/>
  <c r="AA27" s="1"/>
  <c r="AF27"/>
  <c r="L28"/>
  <c r="M28" s="1"/>
  <c r="AF28"/>
  <c r="AG28" s="1"/>
  <c r="T29"/>
  <c r="U29" s="1"/>
  <c r="L30"/>
  <c r="AF30"/>
  <c r="T31"/>
  <c r="U31" s="1"/>
  <c r="L32"/>
  <c r="M32" s="1"/>
  <c r="AF32"/>
  <c r="AG32" s="1"/>
  <c r="J11" i="8"/>
  <c r="K11" s="1"/>
  <c r="T11"/>
  <c r="U11" s="1"/>
  <c r="AB11"/>
  <c r="J13"/>
  <c r="K13" s="1"/>
  <c r="T13"/>
  <c r="U13" s="1"/>
  <c r="AB13"/>
  <c r="J15"/>
  <c r="K15" s="1"/>
  <c r="T15"/>
  <c r="U15" s="1"/>
  <c r="AB15"/>
  <c r="J17"/>
  <c r="T17"/>
  <c r="AB17"/>
  <c r="J19"/>
  <c r="K19" s="1"/>
  <c r="T19"/>
  <c r="U19" s="1"/>
  <c r="AB19"/>
  <c r="J21"/>
  <c r="T21"/>
  <c r="U21" s="1"/>
  <c r="AB21"/>
  <c r="J23"/>
  <c r="K23" s="1"/>
  <c r="T23"/>
  <c r="U23" s="1"/>
  <c r="AB23"/>
  <c r="J25"/>
  <c r="T25"/>
  <c r="U25" s="1"/>
  <c r="AB25"/>
  <c r="J27"/>
  <c r="T27"/>
  <c r="U27" s="1"/>
  <c r="AB27"/>
  <c r="J29"/>
  <c r="K29" s="1"/>
  <c r="T29"/>
  <c r="U29" s="1"/>
  <c r="AB29"/>
  <c r="J31"/>
  <c r="T31"/>
  <c r="U31" s="1"/>
  <c r="AB31"/>
  <c r="J33"/>
  <c r="T33"/>
  <c r="U33" s="1"/>
  <c r="AB33"/>
  <c r="I11"/>
  <c r="M11"/>
  <c r="O11" s="1"/>
  <c r="S11"/>
  <c r="Y11"/>
  <c r="J12"/>
  <c r="K12" s="1"/>
  <c r="T12"/>
  <c r="U12" s="1"/>
  <c r="AB12"/>
  <c r="I13"/>
  <c r="M13"/>
  <c r="O13" s="1"/>
  <c r="S13"/>
  <c r="Y13"/>
  <c r="J14"/>
  <c r="K14" s="1"/>
  <c r="T14"/>
  <c r="U14" s="1"/>
  <c r="AB14"/>
  <c r="I15"/>
  <c r="M15"/>
  <c r="O15" s="1"/>
  <c r="S15"/>
  <c r="Y15"/>
  <c r="J16"/>
  <c r="K16" s="1"/>
  <c r="T16"/>
  <c r="U16" s="1"/>
  <c r="AB16"/>
  <c r="I17"/>
  <c r="M17"/>
  <c r="O17" s="1"/>
  <c r="S17"/>
  <c r="Y17"/>
  <c r="J18"/>
  <c r="K18" s="1"/>
  <c r="T18"/>
  <c r="U18" s="1"/>
  <c r="AB18"/>
  <c r="I19"/>
  <c r="M19"/>
  <c r="O19" s="1"/>
  <c r="S19"/>
  <c r="Y19"/>
  <c r="J20"/>
  <c r="K20" s="1"/>
  <c r="T20"/>
  <c r="U20" s="1"/>
  <c r="AB20"/>
  <c r="I21"/>
  <c r="M21"/>
  <c r="O21" s="1"/>
  <c r="S21"/>
  <c r="Y21"/>
  <c r="J22"/>
  <c r="K22" s="1"/>
  <c r="T22"/>
  <c r="U22" s="1"/>
  <c r="AB22"/>
  <c r="I23"/>
  <c r="M23"/>
  <c r="O23" s="1"/>
  <c r="S23"/>
  <c r="Y23"/>
  <c r="J24"/>
  <c r="K24" s="1"/>
  <c r="T24"/>
  <c r="U24" s="1"/>
  <c r="AB24"/>
  <c r="I25"/>
  <c r="M25"/>
  <c r="O25" s="1"/>
  <c r="S25"/>
  <c r="Y25"/>
  <c r="J26"/>
  <c r="K26" s="1"/>
  <c r="T26"/>
  <c r="U26" s="1"/>
  <c r="AB26"/>
  <c r="I27"/>
  <c r="M27"/>
  <c r="O27" s="1"/>
  <c r="S27"/>
  <c r="Y27"/>
  <c r="J28"/>
  <c r="K28" s="1"/>
  <c r="T28"/>
  <c r="U28" s="1"/>
  <c r="AB28"/>
  <c r="I29"/>
  <c r="M29"/>
  <c r="O29" s="1"/>
  <c r="S29"/>
  <c r="Y29"/>
  <c r="J30"/>
  <c r="K30" s="1"/>
  <c r="T30"/>
  <c r="U30" s="1"/>
  <c r="AB30"/>
  <c r="I31"/>
  <c r="M31"/>
  <c r="O31" s="1"/>
  <c r="S31"/>
  <c r="Y31"/>
  <c r="J32"/>
  <c r="K32" s="1"/>
  <c r="T32"/>
  <c r="U32" s="1"/>
  <c r="AB32"/>
  <c r="I33"/>
  <c r="M33"/>
  <c r="O33" s="1"/>
  <c r="S33"/>
  <c r="Y33"/>
  <c r="I11" i="12"/>
  <c r="O11"/>
  <c r="S11"/>
  <c r="U11" s="1"/>
  <c r="I12"/>
  <c r="O12"/>
  <c r="S12"/>
  <c r="U12" s="1"/>
  <c r="I13"/>
  <c r="O13"/>
  <c r="S13"/>
  <c r="U13" s="1"/>
  <c r="I14"/>
  <c r="O14"/>
  <c r="S14"/>
  <c r="U14" s="1"/>
  <c r="I15"/>
  <c r="O15"/>
  <c r="Q15" s="1"/>
  <c r="S15"/>
  <c r="U15" s="1"/>
  <c r="I16"/>
  <c r="K16" s="1"/>
  <c r="O16"/>
  <c r="S16"/>
  <c r="U16" s="1"/>
  <c r="I17"/>
  <c r="K17" s="1"/>
  <c r="O17"/>
  <c r="S17"/>
  <c r="U17" s="1"/>
  <c r="I18"/>
  <c r="K18" s="1"/>
  <c r="O18"/>
  <c r="Q18" s="1"/>
  <c r="S18"/>
  <c r="U18" s="1"/>
  <c r="W18" s="1"/>
  <c r="I19"/>
  <c r="K19" s="1"/>
  <c r="O19"/>
  <c r="Q19" s="1"/>
  <c r="S19"/>
  <c r="U19" s="1"/>
  <c r="I20"/>
  <c r="K20" s="1"/>
  <c r="O20"/>
  <c r="S20"/>
  <c r="U20" s="1"/>
  <c r="W20" s="1"/>
  <c r="I21"/>
  <c r="K21" s="1"/>
  <c r="O21"/>
  <c r="S21"/>
  <c r="U21" s="1"/>
  <c r="W21" s="1"/>
  <c r="I22"/>
  <c r="K22" s="1"/>
  <c r="O22"/>
  <c r="Q22" s="1"/>
  <c r="S22"/>
  <c r="U22" s="1"/>
  <c r="W22" s="1"/>
  <c r="I23"/>
  <c r="K23" s="1"/>
  <c r="O23"/>
  <c r="S23"/>
  <c r="U23" s="1"/>
  <c r="W23" s="1"/>
  <c r="I24"/>
  <c r="K24" s="1"/>
  <c r="O24"/>
  <c r="Q24" s="1"/>
  <c r="S24"/>
  <c r="U24" s="1"/>
  <c r="W24" s="1"/>
  <c r="I25"/>
  <c r="K25" s="1"/>
  <c r="O25"/>
  <c r="S25"/>
  <c r="U25" s="1"/>
  <c r="T11"/>
  <c r="T12"/>
  <c r="T13"/>
  <c r="T14"/>
  <c r="T15"/>
  <c r="T16"/>
  <c r="T17"/>
  <c r="T18"/>
  <c r="T19"/>
  <c r="T20"/>
  <c r="T21"/>
  <c r="T22"/>
  <c r="T23"/>
  <c r="T24"/>
  <c r="T25"/>
  <c r="AH11" i="11"/>
  <c r="AG11"/>
  <c r="AH13"/>
  <c r="AG13"/>
  <c r="AH15"/>
  <c r="AG15"/>
  <c r="AH17"/>
  <c r="AG17"/>
  <c r="AH19"/>
  <c r="AG19"/>
  <c r="AH21"/>
  <c r="AH23"/>
  <c r="AH25"/>
  <c r="AG25"/>
  <c r="AH12"/>
  <c r="AG12"/>
  <c r="AH14"/>
  <c r="AG14"/>
  <c r="AH16"/>
  <c r="AG16"/>
  <c r="AH18"/>
  <c r="AG18"/>
  <c r="AH20"/>
  <c r="AG20"/>
  <c r="AH22"/>
  <c r="AG22"/>
  <c r="AH24"/>
  <c r="AG24"/>
  <c r="AH26"/>
  <c r="AG26"/>
  <c r="K27"/>
  <c r="S27"/>
  <c r="U27" s="1"/>
  <c r="Y27"/>
  <c r="AA27" s="1"/>
  <c r="AC27"/>
  <c r="AE27" s="1"/>
  <c r="K28"/>
  <c r="S28"/>
  <c r="U28" s="1"/>
  <c r="Y28"/>
  <c r="AC28"/>
  <c r="AE28" s="1"/>
  <c r="K29"/>
  <c r="S29"/>
  <c r="U29" s="1"/>
  <c r="Y29"/>
  <c r="AA29" s="1"/>
  <c r="AC29"/>
  <c r="AE29" s="1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F12" i="10"/>
  <c r="AE12"/>
  <c r="AF14"/>
  <c r="AE14"/>
  <c r="AF16"/>
  <c r="AE16"/>
  <c r="AF18"/>
  <c r="AE18"/>
  <c r="AF20"/>
  <c r="AE20"/>
  <c r="AF22"/>
  <c r="AE22"/>
  <c r="AF25"/>
  <c r="AF27"/>
  <c r="AF11"/>
  <c r="AE11"/>
  <c r="AF13"/>
  <c r="AE13"/>
  <c r="AF15"/>
  <c r="AE15"/>
  <c r="AF17"/>
  <c r="AE17"/>
  <c r="AF19"/>
  <c r="AE19"/>
  <c r="AF21"/>
  <c r="AE21"/>
  <c r="AF23"/>
  <c r="AF24"/>
  <c r="AF26"/>
  <c r="AF28"/>
  <c r="I24"/>
  <c r="K24" s="1"/>
  <c r="O24"/>
  <c r="W24"/>
  <c r="Y24" s="1"/>
  <c r="AA24"/>
  <c r="AC24" s="1"/>
  <c r="I25"/>
  <c r="K25" s="1"/>
  <c r="O25"/>
  <c r="W25"/>
  <c r="AA25"/>
  <c r="AC25" s="1"/>
  <c r="I26"/>
  <c r="K26" s="1"/>
  <c r="O26"/>
  <c r="W26"/>
  <c r="Y26" s="1"/>
  <c r="AA26"/>
  <c r="AC26" s="1"/>
  <c r="I27"/>
  <c r="K27" s="1"/>
  <c r="O27"/>
  <c r="W27"/>
  <c r="Y27" s="1"/>
  <c r="AA27"/>
  <c r="AC27" s="1"/>
  <c r="I28"/>
  <c r="K28" s="1"/>
  <c r="O28"/>
  <c r="W28"/>
  <c r="Y28" s="1"/>
  <c r="AA28"/>
  <c r="AC28" s="1"/>
  <c r="I29"/>
  <c r="O29"/>
  <c r="W29"/>
  <c r="AA29"/>
  <c r="AC29" s="1"/>
  <c r="I30"/>
  <c r="O30"/>
  <c r="W30"/>
  <c r="AA30"/>
  <c r="AC30" s="1"/>
  <c r="I31"/>
  <c r="O31"/>
  <c r="W31"/>
  <c r="AA31"/>
  <c r="AC31" s="1"/>
  <c r="I32"/>
  <c r="K32" s="1"/>
  <c r="O32"/>
  <c r="W32"/>
  <c r="AA32"/>
  <c r="AC32" s="1"/>
  <c r="I33"/>
  <c r="K33" s="1"/>
  <c r="O33"/>
  <c r="W33"/>
  <c r="AA33"/>
  <c r="AC33" s="1"/>
  <c r="I34"/>
  <c r="O34"/>
  <c r="W34"/>
  <c r="AA34"/>
  <c r="AC34" s="1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G11" i="9"/>
  <c r="AH11"/>
  <c r="AH12"/>
  <c r="AG12"/>
  <c r="AG15"/>
  <c r="AH15"/>
  <c r="AH16"/>
  <c r="AG16"/>
  <c r="AG19"/>
  <c r="AH19"/>
  <c r="AH20"/>
  <c r="AG20"/>
  <c r="AG23"/>
  <c r="AH23"/>
  <c r="AH24"/>
  <c r="AG27"/>
  <c r="AH27"/>
  <c r="AG13"/>
  <c r="AH13"/>
  <c r="AH14"/>
  <c r="AG14"/>
  <c r="AG17"/>
  <c r="AH17"/>
  <c r="AH18"/>
  <c r="AG18"/>
  <c r="AG21"/>
  <c r="AH21"/>
  <c r="AH22"/>
  <c r="AG22"/>
  <c r="AH25"/>
  <c r="AH26"/>
  <c r="AG26"/>
  <c r="AD11"/>
  <c r="K12"/>
  <c r="M12" s="1"/>
  <c r="S12"/>
  <c r="Y12"/>
  <c r="AC12"/>
  <c r="AE12" s="1"/>
  <c r="AD13"/>
  <c r="K14"/>
  <c r="S14"/>
  <c r="Y14"/>
  <c r="AA14" s="1"/>
  <c r="AC14"/>
  <c r="AE14" s="1"/>
  <c r="AD15"/>
  <c r="K16"/>
  <c r="S16"/>
  <c r="Y16"/>
  <c r="AA16" s="1"/>
  <c r="AC16"/>
  <c r="AE16" s="1"/>
  <c r="AD17"/>
  <c r="K18"/>
  <c r="S18"/>
  <c r="Y18"/>
  <c r="AC18"/>
  <c r="AE18" s="1"/>
  <c r="AD19"/>
  <c r="K20"/>
  <c r="S20"/>
  <c r="Y20"/>
  <c r="AA20" s="1"/>
  <c r="AC20"/>
  <c r="AE20" s="1"/>
  <c r="AD21"/>
  <c r="K22"/>
  <c r="S22"/>
  <c r="Y22"/>
  <c r="AA22" s="1"/>
  <c r="AC22"/>
  <c r="AE22" s="1"/>
  <c r="AD23"/>
  <c r="K24"/>
  <c r="M24" s="1"/>
  <c r="S24"/>
  <c r="U24" s="1"/>
  <c r="Y24"/>
  <c r="AA24" s="1"/>
  <c r="AC24"/>
  <c r="AE24" s="1"/>
  <c r="AD25"/>
  <c r="K26"/>
  <c r="S26"/>
  <c r="Y26"/>
  <c r="AA26" s="1"/>
  <c r="AC26"/>
  <c r="AE26" s="1"/>
  <c r="AD27"/>
  <c r="K28"/>
  <c r="S28"/>
  <c r="Y28"/>
  <c r="AC28"/>
  <c r="AE28" s="1"/>
  <c r="K29"/>
  <c r="S29"/>
  <c r="Y29"/>
  <c r="AC29"/>
  <c r="AE29" s="1"/>
  <c r="K30"/>
  <c r="M30" s="1"/>
  <c r="S30"/>
  <c r="U30" s="1"/>
  <c r="Y30"/>
  <c r="AA30" s="1"/>
  <c r="AC30"/>
  <c r="AE30" s="1"/>
  <c r="K31"/>
  <c r="S31"/>
  <c r="Y31"/>
  <c r="AA31" s="1"/>
  <c r="AC31"/>
  <c r="AE31" s="1"/>
  <c r="K32"/>
  <c r="S32"/>
  <c r="Y32"/>
  <c r="AC32"/>
  <c r="AE32" s="1"/>
  <c r="AD12"/>
  <c r="AD14"/>
  <c r="AD16"/>
  <c r="AD18"/>
  <c r="AD20"/>
  <c r="AD22"/>
  <c r="AD24"/>
  <c r="AD26"/>
  <c r="AD28"/>
  <c r="AD29"/>
  <c r="AD30"/>
  <c r="AD31"/>
  <c r="AD32"/>
  <c r="AD11" i="8"/>
  <c r="AC11"/>
  <c r="AD13"/>
  <c r="AC13"/>
  <c r="AD15"/>
  <c r="AC15"/>
  <c r="AD17"/>
  <c r="AD19"/>
  <c r="AC19"/>
  <c r="AD21"/>
  <c r="AD23"/>
  <c r="AC23"/>
  <c r="AD25"/>
  <c r="AD27"/>
  <c r="AD29"/>
  <c r="AC29"/>
  <c r="AD31"/>
  <c r="AD33"/>
  <c r="AD12"/>
  <c r="AC12"/>
  <c r="AD14"/>
  <c r="AC14"/>
  <c r="AD16"/>
  <c r="AC16"/>
  <c r="AD18"/>
  <c r="AC18"/>
  <c r="AD20"/>
  <c r="AC20"/>
  <c r="AD22"/>
  <c r="AC22"/>
  <c r="AD24"/>
  <c r="AC24"/>
  <c r="AD26"/>
  <c r="AD28"/>
  <c r="AC28"/>
  <c r="AD30"/>
  <c r="AD32"/>
  <c r="Z11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AC26" s="1"/>
  <c r="Z27"/>
  <c r="AA27" s="1"/>
  <c r="Z28"/>
  <c r="AA28" s="1"/>
  <c r="Z29"/>
  <c r="AA29" s="1"/>
  <c r="Z30"/>
  <c r="AA30" s="1"/>
  <c r="AC30" s="1"/>
  <c r="Z31"/>
  <c r="AA31" s="1"/>
  <c r="Z32"/>
  <c r="AA32" s="1"/>
  <c r="AC32" s="1"/>
  <c r="Z33"/>
  <c r="AA33" s="1"/>
  <c r="M31" i="13" l="1"/>
  <c r="S25"/>
  <c r="M23"/>
  <c r="Y23" s="1"/>
  <c r="M19"/>
  <c r="M15"/>
  <c r="Y15" s="1"/>
  <c r="S13"/>
  <c r="S31"/>
  <c r="Y31" s="1"/>
  <c r="M29"/>
  <c r="Y29" s="1"/>
  <c r="M25"/>
  <c r="M21"/>
  <c r="S19"/>
  <c r="Y19" s="1"/>
  <c r="M17"/>
  <c r="Y17" s="1"/>
  <c r="AA23" i="11"/>
  <c r="M23"/>
  <c r="M21"/>
  <c r="AG21" s="1"/>
  <c r="U23"/>
  <c r="Y23" i="10"/>
  <c r="AE23" s="1"/>
  <c r="K23"/>
  <c r="AG30" i="9"/>
  <c r="M25"/>
  <c r="AG25" s="1"/>
  <c r="AA17"/>
  <c r="K31" i="8"/>
  <c r="K27"/>
  <c r="U17"/>
  <c r="AC31"/>
  <c r="AC27"/>
  <c r="K33"/>
  <c r="AC33" s="1"/>
  <c r="K25"/>
  <c r="AC25" s="1"/>
  <c r="K21"/>
  <c r="AC21" s="1"/>
  <c r="K17"/>
  <c r="AC17" s="1"/>
  <c r="W19" i="12"/>
  <c r="AE28" i="10"/>
  <c r="AE27"/>
  <c r="AE26"/>
  <c r="AE25"/>
  <c r="AE24"/>
  <c r="AG24" i="9"/>
  <c r="Y25" i="13" l="1"/>
  <c r="AG23" i="11"/>
</calcChain>
</file>

<file path=xl/sharedStrings.xml><?xml version="1.0" encoding="utf-8"?>
<sst xmlns="http://schemas.openxmlformats.org/spreadsheetml/2006/main" count="702" uniqueCount="377">
  <si>
    <t>جامعة باجي مختار عنابة</t>
  </si>
  <si>
    <t xml:space="preserve">كلية العلوم الاقتصادية والتسيير </t>
  </si>
  <si>
    <t>قسم العلوم الاقتصادية</t>
  </si>
  <si>
    <t>رئيس اللجنة: ..................</t>
  </si>
  <si>
    <t>الفوج 1</t>
  </si>
  <si>
    <t>الدورة الاولى</t>
  </si>
  <si>
    <t>2014-2013</t>
  </si>
  <si>
    <t>مج موع الارصدة</t>
  </si>
  <si>
    <t>الرقم</t>
  </si>
  <si>
    <t>اللقب</t>
  </si>
  <si>
    <t>الاسم</t>
  </si>
  <si>
    <t>وضعية</t>
  </si>
  <si>
    <t>تقنيات كمية</t>
  </si>
  <si>
    <t>لغة</t>
  </si>
  <si>
    <t>معدل</t>
  </si>
  <si>
    <t>الدولية</t>
  </si>
  <si>
    <t>المعدل</t>
  </si>
  <si>
    <t>السداسي</t>
  </si>
  <si>
    <t>ملاحظة</t>
  </si>
  <si>
    <t>رصيد</t>
  </si>
  <si>
    <t xml:space="preserve"> مهدي</t>
  </si>
  <si>
    <t>سارة</t>
  </si>
  <si>
    <t xml:space="preserve"> هناء</t>
  </si>
  <si>
    <t xml:space="preserve">بلقاسم  </t>
  </si>
  <si>
    <t xml:space="preserve"> عامر</t>
  </si>
  <si>
    <t>منتقل</t>
  </si>
  <si>
    <t xml:space="preserve">شيبوني  </t>
  </si>
  <si>
    <t xml:space="preserve"> ليلى</t>
  </si>
  <si>
    <t xml:space="preserve">عاتي   </t>
  </si>
  <si>
    <t>إيمان</t>
  </si>
  <si>
    <t>منصري</t>
  </si>
  <si>
    <t>خديجة</t>
  </si>
  <si>
    <t>أمير السعد</t>
  </si>
  <si>
    <t>لكحل</t>
  </si>
  <si>
    <t>شبيرة</t>
  </si>
  <si>
    <t>شواقرية</t>
  </si>
  <si>
    <t>رئيس القسم</t>
  </si>
  <si>
    <t>تاريخ المداولات: 13/03/2014</t>
  </si>
  <si>
    <t>الفوج 1أ</t>
  </si>
  <si>
    <t xml:space="preserve">                    الوحدة الأساسية</t>
  </si>
  <si>
    <t xml:space="preserve">      الوحدة الاستكشافية</t>
  </si>
  <si>
    <t>السنة الثانية ماستيير بنك تأمين وتسيير الاخطار</t>
  </si>
  <si>
    <t xml:space="preserve"> مريم</t>
  </si>
  <si>
    <t>أمينة</t>
  </si>
  <si>
    <t>سلمى</t>
  </si>
  <si>
    <t xml:space="preserve">  أميرة</t>
  </si>
  <si>
    <t>وفاء</t>
  </si>
  <si>
    <t xml:space="preserve">جديد </t>
  </si>
  <si>
    <t xml:space="preserve">  نسيمة</t>
  </si>
  <si>
    <t xml:space="preserve">حناشي   </t>
  </si>
  <si>
    <t>سامية</t>
  </si>
  <si>
    <t xml:space="preserve">عيساوي   </t>
  </si>
  <si>
    <t>سناء</t>
  </si>
  <si>
    <t xml:space="preserve">بن موسى   </t>
  </si>
  <si>
    <t>لبنى</t>
  </si>
  <si>
    <t>صالحي ع</t>
  </si>
  <si>
    <t>نواصرية</t>
  </si>
  <si>
    <t>الوحدة المنهجية</t>
  </si>
  <si>
    <t xml:space="preserve">              الوحدة الافقية</t>
  </si>
  <si>
    <t>بلال</t>
  </si>
  <si>
    <t>هدى</t>
  </si>
  <si>
    <t xml:space="preserve">بوحارة  </t>
  </si>
  <si>
    <t xml:space="preserve"> سيف الدين</t>
  </si>
  <si>
    <t xml:space="preserve">زايدي   </t>
  </si>
  <si>
    <t>صالح</t>
  </si>
  <si>
    <t xml:space="preserve">بلفاضل   </t>
  </si>
  <si>
    <t xml:space="preserve">بومدين   </t>
  </si>
  <si>
    <t>عايدة</t>
  </si>
  <si>
    <t xml:space="preserve">خلاف  </t>
  </si>
  <si>
    <t xml:space="preserve"> بريزة</t>
  </si>
  <si>
    <t xml:space="preserve">عبد النوري  </t>
  </si>
  <si>
    <t xml:space="preserve"> رمزي</t>
  </si>
  <si>
    <t xml:space="preserve">حمزة   </t>
  </si>
  <si>
    <t>وردة</t>
  </si>
  <si>
    <t xml:space="preserve">حنون   </t>
  </si>
  <si>
    <t>فريال</t>
  </si>
  <si>
    <t xml:space="preserve">حولي  </t>
  </si>
  <si>
    <t xml:space="preserve"> احلام</t>
  </si>
  <si>
    <t xml:space="preserve">هنشيري  </t>
  </si>
  <si>
    <t xml:space="preserve"> ريمة</t>
  </si>
  <si>
    <t>بشكر</t>
  </si>
  <si>
    <t>منصوري</t>
  </si>
  <si>
    <t>مولة</t>
  </si>
  <si>
    <t>منهجية</t>
  </si>
  <si>
    <t>شيماء</t>
  </si>
  <si>
    <t>حياة</t>
  </si>
  <si>
    <t>أسماء</t>
  </si>
  <si>
    <t>أمال</t>
  </si>
  <si>
    <t>حمادي</t>
  </si>
  <si>
    <t>حمزة</t>
  </si>
  <si>
    <t>نسرين</t>
  </si>
  <si>
    <t>مريم</t>
  </si>
  <si>
    <t>رحمة</t>
  </si>
  <si>
    <t>بلوطي</t>
  </si>
  <si>
    <t>محمد عبد القادر</t>
  </si>
  <si>
    <t>د1 12/13</t>
  </si>
  <si>
    <t xml:space="preserve">بوشامي </t>
  </si>
  <si>
    <t xml:space="preserve">ايناس </t>
  </si>
  <si>
    <t>بومود</t>
  </si>
  <si>
    <t>محمد</t>
  </si>
  <si>
    <t>شرقي</t>
  </si>
  <si>
    <t>صابر</t>
  </si>
  <si>
    <t xml:space="preserve">عجاب   </t>
  </si>
  <si>
    <t>أنيس</t>
  </si>
  <si>
    <t>مهدر</t>
  </si>
  <si>
    <t>شطاب</t>
  </si>
  <si>
    <t>نابت</t>
  </si>
  <si>
    <t>براجي</t>
  </si>
  <si>
    <t>سالمي</t>
  </si>
  <si>
    <t xml:space="preserve">قادري  </t>
  </si>
  <si>
    <t xml:space="preserve">بكوش  </t>
  </si>
  <si>
    <t xml:space="preserve"> وسام</t>
  </si>
  <si>
    <t xml:space="preserve">بلبل   </t>
  </si>
  <si>
    <t>سمية</t>
  </si>
  <si>
    <t>بوشعير</t>
  </si>
  <si>
    <t xml:space="preserve">بدر الدين  </t>
  </si>
  <si>
    <t xml:space="preserve">درويش   </t>
  </si>
  <si>
    <t xml:space="preserve">شكيوي   </t>
  </si>
  <si>
    <t>رانية</t>
  </si>
  <si>
    <t xml:space="preserve">كريم   </t>
  </si>
  <si>
    <t>د2 12/13</t>
  </si>
  <si>
    <t>لزغد</t>
  </si>
  <si>
    <t xml:space="preserve">ناصري   </t>
  </si>
  <si>
    <t>محمد لمين</t>
  </si>
  <si>
    <t xml:space="preserve">بوبيدي   </t>
  </si>
  <si>
    <t>كلتوم</t>
  </si>
  <si>
    <t xml:space="preserve">عباس   </t>
  </si>
  <si>
    <t>نعيمة</t>
  </si>
  <si>
    <t xml:space="preserve">قاضي   </t>
  </si>
  <si>
    <t>سيد أحمد</t>
  </si>
  <si>
    <t>بوالقدرة</t>
  </si>
  <si>
    <t>ثلايجية</t>
  </si>
  <si>
    <t>r</t>
  </si>
  <si>
    <t>نبيلة</t>
  </si>
  <si>
    <t xml:space="preserve">صحور   </t>
  </si>
  <si>
    <t>محمد أسامة</t>
  </si>
  <si>
    <t xml:space="preserve">بوكحيلي </t>
  </si>
  <si>
    <t>ذباح</t>
  </si>
  <si>
    <t>حمداوي</t>
  </si>
  <si>
    <t xml:space="preserve">      الوحدة االمنهجية</t>
  </si>
  <si>
    <t xml:space="preserve">              الوحدة الاستكشافية</t>
  </si>
  <si>
    <t xml:space="preserve"> حسين</t>
  </si>
  <si>
    <t>زينب</t>
  </si>
  <si>
    <t>هناء</t>
  </si>
  <si>
    <t>هاجر</t>
  </si>
  <si>
    <t>منال</t>
  </si>
  <si>
    <t>عفيف</t>
  </si>
  <si>
    <t>السنة الثانية ماستيير نقد مالية وبنك</t>
  </si>
  <si>
    <t>محضر مداولات السداسي الثالث</t>
  </si>
  <si>
    <t>الوحدة الافقية</t>
  </si>
  <si>
    <t>الازمات</t>
  </si>
  <si>
    <t>المعايير المحاسبية</t>
  </si>
  <si>
    <t xml:space="preserve">ندوة المعارف </t>
  </si>
  <si>
    <t xml:space="preserve">طرق تمويل </t>
  </si>
  <si>
    <t>البنك</t>
  </si>
  <si>
    <t>البورصة</t>
  </si>
  <si>
    <t>العولمة</t>
  </si>
  <si>
    <t>المالية</t>
  </si>
  <si>
    <t>المكتسبة</t>
  </si>
  <si>
    <t>المؤسسات ص م</t>
  </si>
  <si>
    <t>والتأمين</t>
  </si>
  <si>
    <t>والاسواق المالية</t>
  </si>
  <si>
    <t>بن طراد</t>
  </si>
  <si>
    <t xml:space="preserve">بورارة  </t>
  </si>
  <si>
    <t xml:space="preserve"> محمد شفيق</t>
  </si>
  <si>
    <t>حشوف</t>
  </si>
  <si>
    <t>عمران</t>
  </si>
  <si>
    <t xml:space="preserve">خراط   </t>
  </si>
  <si>
    <t>أميرة لينة</t>
  </si>
  <si>
    <t>لطفي</t>
  </si>
  <si>
    <t xml:space="preserve">رفعي   </t>
  </si>
  <si>
    <t>سليحي</t>
  </si>
  <si>
    <t>زليخة</t>
  </si>
  <si>
    <t xml:space="preserve">عزايزية </t>
  </si>
  <si>
    <t xml:space="preserve">عيايشية </t>
  </si>
  <si>
    <t xml:space="preserve">  حسين</t>
  </si>
  <si>
    <t>غسمون</t>
  </si>
  <si>
    <t xml:space="preserve">كرايمية   </t>
  </si>
  <si>
    <t xml:space="preserve">لوصيفي </t>
  </si>
  <si>
    <t>سيد علي</t>
  </si>
  <si>
    <t xml:space="preserve">نافع </t>
  </si>
  <si>
    <t>بدر</t>
  </si>
  <si>
    <t xml:space="preserve">تولالة   </t>
  </si>
  <si>
    <t xml:space="preserve">عباز   </t>
  </si>
  <si>
    <t xml:space="preserve">عياد  </t>
  </si>
  <si>
    <t xml:space="preserve"> عماد</t>
  </si>
  <si>
    <t xml:space="preserve">بلعابد  </t>
  </si>
  <si>
    <t xml:space="preserve"> محمد</t>
  </si>
  <si>
    <t>صورية</t>
  </si>
  <si>
    <t xml:space="preserve">بوطبة </t>
  </si>
  <si>
    <t>دنيا</t>
  </si>
  <si>
    <t xml:space="preserve">زموري </t>
  </si>
  <si>
    <t>كريم</t>
  </si>
  <si>
    <t xml:space="preserve">مويلحي   </t>
  </si>
  <si>
    <t>جمال الدين</t>
  </si>
  <si>
    <t xml:space="preserve">عويدي </t>
  </si>
  <si>
    <t xml:space="preserve">  لبنة</t>
  </si>
  <si>
    <t>كلاعي</t>
  </si>
  <si>
    <t>امال</t>
  </si>
  <si>
    <t>زيتون</t>
  </si>
  <si>
    <t>بريبش</t>
  </si>
  <si>
    <t>بنك</t>
  </si>
  <si>
    <t>تسيير الذمة</t>
  </si>
  <si>
    <t>نظرية وتطبيق</t>
  </si>
  <si>
    <t>رياضيات</t>
  </si>
  <si>
    <t>تقنيات</t>
  </si>
  <si>
    <t>لعبة</t>
  </si>
  <si>
    <t>ماناجمنت</t>
  </si>
  <si>
    <t>اعادة التامين</t>
  </si>
  <si>
    <t>مالية</t>
  </si>
  <si>
    <t>الاتصال</t>
  </si>
  <si>
    <t>التفاوض</t>
  </si>
  <si>
    <t>المؤسسة</t>
  </si>
  <si>
    <t>البحث</t>
  </si>
  <si>
    <t>أحمد شاوش</t>
  </si>
  <si>
    <t xml:space="preserve">   ياسمين</t>
  </si>
  <si>
    <t xml:space="preserve">بن ناصر   </t>
  </si>
  <si>
    <t xml:space="preserve">بورموم  </t>
  </si>
  <si>
    <t xml:space="preserve"> سامية</t>
  </si>
  <si>
    <t xml:space="preserve">بونعجة   </t>
  </si>
  <si>
    <t xml:space="preserve">تريعة   </t>
  </si>
  <si>
    <t>هالة</t>
  </si>
  <si>
    <t xml:space="preserve">حمداني  </t>
  </si>
  <si>
    <t xml:space="preserve"> ياسين</t>
  </si>
  <si>
    <t>ريمة</t>
  </si>
  <si>
    <t xml:space="preserve">بن عيسى   </t>
  </si>
  <si>
    <t>كمال</t>
  </si>
  <si>
    <t>محمد وليد</t>
  </si>
  <si>
    <t xml:space="preserve">جوامع   </t>
  </si>
  <si>
    <t xml:space="preserve">خلفي   </t>
  </si>
  <si>
    <t xml:space="preserve">سلطاني   </t>
  </si>
  <si>
    <t>زبير</t>
  </si>
  <si>
    <t>فاطمة الزهراء</t>
  </si>
  <si>
    <t xml:space="preserve">عبيد   </t>
  </si>
  <si>
    <t>ريم</t>
  </si>
  <si>
    <t xml:space="preserve">لعموري  </t>
  </si>
  <si>
    <t xml:space="preserve"> إيمان</t>
  </si>
  <si>
    <t>صراح</t>
  </si>
  <si>
    <t xml:space="preserve">بن عياش   </t>
  </si>
  <si>
    <t xml:space="preserve">معيد </t>
  </si>
  <si>
    <t>د1  12/13</t>
  </si>
  <si>
    <t xml:space="preserve">بوشحيط   </t>
  </si>
  <si>
    <t xml:space="preserve">سلايمية  </t>
  </si>
  <si>
    <t xml:space="preserve"> حنان</t>
  </si>
  <si>
    <t xml:space="preserve">سناوي   </t>
  </si>
  <si>
    <t>معيد</t>
  </si>
  <si>
    <t>علاوي</t>
  </si>
  <si>
    <t>بوريش</t>
  </si>
  <si>
    <t>لبو</t>
  </si>
  <si>
    <t>السنة الثانية ماستر اقتصاد التجارة الخارجية</t>
  </si>
  <si>
    <t>الوحدة االافقية</t>
  </si>
  <si>
    <t>الاسواق المالية</t>
  </si>
  <si>
    <t>التكامل</t>
  </si>
  <si>
    <t>الاقتصاد الدولي</t>
  </si>
  <si>
    <t>استراتيجية</t>
  </si>
  <si>
    <t>جغرافية</t>
  </si>
  <si>
    <t>انجليزية</t>
  </si>
  <si>
    <t>الاقتصادي</t>
  </si>
  <si>
    <t>والتنمية</t>
  </si>
  <si>
    <t>الاسواق الدولية</t>
  </si>
  <si>
    <t>اقتصادية</t>
  </si>
  <si>
    <t xml:space="preserve">الصيد </t>
  </si>
  <si>
    <t>بضياف</t>
  </si>
  <si>
    <t xml:space="preserve">بن نويوة   </t>
  </si>
  <si>
    <t>نصيب</t>
  </si>
  <si>
    <t>بوشعر</t>
  </si>
  <si>
    <t>امنة</t>
  </si>
  <si>
    <t>تليلي</t>
  </si>
  <si>
    <t>سهام</t>
  </si>
  <si>
    <t>حمايزية</t>
  </si>
  <si>
    <t xml:space="preserve">زاو   </t>
  </si>
  <si>
    <t>ضياف</t>
  </si>
  <si>
    <t>عبران</t>
  </si>
  <si>
    <t>عواودة</t>
  </si>
  <si>
    <t>غلاب</t>
  </si>
  <si>
    <t>بشير</t>
  </si>
  <si>
    <t xml:space="preserve">لطرش </t>
  </si>
  <si>
    <t>عماد الدين</t>
  </si>
  <si>
    <t>معيد 2</t>
  </si>
  <si>
    <t xml:space="preserve">جاب الله  </t>
  </si>
  <si>
    <t xml:space="preserve"> منال</t>
  </si>
  <si>
    <t xml:space="preserve">زلماطي </t>
  </si>
  <si>
    <t xml:space="preserve">  ايناس</t>
  </si>
  <si>
    <t>بوفافة</t>
  </si>
  <si>
    <t>شليحي</t>
  </si>
  <si>
    <t>قروي</t>
  </si>
  <si>
    <t>السنة الثانية ماستر تحليل اقتصادي وتسيير المؤسسات</t>
  </si>
  <si>
    <t xml:space="preserve">جباية </t>
  </si>
  <si>
    <t>الادارة</t>
  </si>
  <si>
    <t>المؤسسات الاق</t>
  </si>
  <si>
    <t>تسيير</t>
  </si>
  <si>
    <t>تقنيات تقييم</t>
  </si>
  <si>
    <t>قانون</t>
  </si>
  <si>
    <t>والاستراتيجية</t>
  </si>
  <si>
    <t>مطبقة</t>
  </si>
  <si>
    <t>مالي</t>
  </si>
  <si>
    <t>الاستثمارات</t>
  </si>
  <si>
    <t>الاعمال</t>
  </si>
  <si>
    <t xml:space="preserve">بكوش   </t>
  </si>
  <si>
    <t xml:space="preserve">بليدة   </t>
  </si>
  <si>
    <t>منى</t>
  </si>
  <si>
    <t xml:space="preserve">بن حمادة   </t>
  </si>
  <si>
    <t xml:space="preserve">بوطغان   </t>
  </si>
  <si>
    <t>ليديا</t>
  </si>
  <si>
    <t xml:space="preserve">حمادو   </t>
  </si>
  <si>
    <t>أمينة نهلة</t>
  </si>
  <si>
    <t xml:space="preserve">شابي   </t>
  </si>
  <si>
    <t>عليمة</t>
  </si>
  <si>
    <t xml:space="preserve">شكري   </t>
  </si>
  <si>
    <t>ضوايفية</t>
  </si>
  <si>
    <t xml:space="preserve">   أمينة</t>
  </si>
  <si>
    <t>مروة</t>
  </si>
  <si>
    <t>قصابي</t>
  </si>
  <si>
    <t>بوشوك</t>
  </si>
  <si>
    <t>السنة الثانية ماستير اقتصاد ومالية دولية</t>
  </si>
  <si>
    <t xml:space="preserve">                   الوحدة الآساسية</t>
  </si>
  <si>
    <t xml:space="preserve">     الوحدة الاستكشافية</t>
  </si>
  <si>
    <t xml:space="preserve">              الوحدة المنهجية</t>
  </si>
  <si>
    <t>تسيير المحفظة</t>
  </si>
  <si>
    <t>تسيير مالي</t>
  </si>
  <si>
    <t>منهجية البحث</t>
  </si>
  <si>
    <t>دولية</t>
  </si>
  <si>
    <t>مالية 2</t>
  </si>
  <si>
    <t>معمق</t>
  </si>
  <si>
    <t xml:space="preserve">بن مرابط  </t>
  </si>
  <si>
    <t xml:space="preserve"> أحمد</t>
  </si>
  <si>
    <t xml:space="preserve">رويبي </t>
  </si>
  <si>
    <t xml:space="preserve">  شهاب الدين</t>
  </si>
  <si>
    <t>صيول</t>
  </si>
  <si>
    <t xml:space="preserve">مخلفي   </t>
  </si>
  <si>
    <t xml:space="preserve">معيز   </t>
  </si>
  <si>
    <t>انقاذ</t>
  </si>
  <si>
    <t xml:space="preserve">صايفي  </t>
  </si>
  <si>
    <t xml:space="preserve">قناديل   </t>
  </si>
  <si>
    <t>نسيمة</t>
  </si>
  <si>
    <t xml:space="preserve">عطوي   </t>
  </si>
  <si>
    <t xml:space="preserve">دري  </t>
  </si>
  <si>
    <t xml:space="preserve"> دنيا</t>
  </si>
  <si>
    <t>م 2</t>
  </si>
  <si>
    <t xml:space="preserve">طلبة </t>
  </si>
  <si>
    <t>صيد</t>
  </si>
  <si>
    <t>هادية</t>
  </si>
  <si>
    <t>السنة الثانية ماستير الادارة الاقتصادية للاقاليم والمقاولة</t>
  </si>
  <si>
    <t>محضر مداولات السداسي الثـالث</t>
  </si>
  <si>
    <t xml:space="preserve">     الوحدة الاستكشافيـة</t>
  </si>
  <si>
    <t>مفهوم وتركيبة</t>
  </si>
  <si>
    <t>مشروع المؤسسة</t>
  </si>
  <si>
    <t>دراسة السوق</t>
  </si>
  <si>
    <t>تحلييل مقارن</t>
  </si>
  <si>
    <t>جباية وقانون</t>
  </si>
  <si>
    <t>حلقات دراسية</t>
  </si>
  <si>
    <t>المشروع</t>
  </si>
  <si>
    <t>للاقتصاديات المغاربية</t>
  </si>
  <si>
    <t>أعمال المؤسسات</t>
  </si>
  <si>
    <t>بوزنزن</t>
  </si>
  <si>
    <t>فاطمة الزهرة</t>
  </si>
  <si>
    <t xml:space="preserve">بوعروج </t>
  </si>
  <si>
    <t xml:space="preserve">  أسماء</t>
  </si>
  <si>
    <t>جواري</t>
  </si>
  <si>
    <t>دوادي</t>
  </si>
  <si>
    <t>شطوح</t>
  </si>
  <si>
    <t xml:space="preserve">صبار   </t>
  </si>
  <si>
    <t>محمد زين الدين</t>
  </si>
  <si>
    <t>صوام</t>
  </si>
  <si>
    <t>طلحة</t>
  </si>
  <si>
    <t>قدايحية</t>
  </si>
  <si>
    <t>عبد الحفيظ</t>
  </si>
  <si>
    <t>قرود</t>
  </si>
  <si>
    <t>مهدي</t>
  </si>
  <si>
    <t>لعبيدي</t>
  </si>
  <si>
    <t>محمد الياس</t>
  </si>
  <si>
    <t>لمفيرة</t>
  </si>
  <si>
    <t>صهيب</t>
  </si>
  <si>
    <t>منهم</t>
  </si>
  <si>
    <t>أحسن</t>
  </si>
  <si>
    <t>م2</t>
  </si>
  <si>
    <t>براحو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</si>
</sst>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  <charset val="178"/>
    </font>
    <font>
      <sz val="9"/>
      <color indexed="8"/>
      <name val="Simplified Arabic"/>
      <family val="1"/>
    </font>
    <font>
      <sz val="8"/>
      <color indexed="8"/>
      <name val="Simplified Arabic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8.5"/>
      <color indexed="8"/>
      <name val="MS Sans Serif"/>
      <family val="2"/>
      <charset val="178"/>
    </font>
    <font>
      <b/>
      <sz val="10"/>
      <color indexed="8"/>
      <name val="Arial"/>
      <family val="2"/>
    </font>
    <font>
      <sz val="10"/>
      <name val="Arabic Transparent"/>
      <charset val="178"/>
    </font>
    <font>
      <b/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sz val="9"/>
      <color indexed="8"/>
      <name val="Simplified Arabic"/>
      <charset val="178"/>
    </font>
    <font>
      <sz val="8"/>
      <color indexed="8"/>
      <name val="Simplified Arabic"/>
      <charset val="178"/>
    </font>
    <font>
      <b/>
      <sz val="10"/>
      <color indexed="8"/>
      <name val="Arabic Transparent"/>
      <charset val="178"/>
    </font>
    <font>
      <b/>
      <sz val="10"/>
      <name val="Arabic Transparent"/>
      <charset val="178"/>
    </font>
    <font>
      <b/>
      <sz val="11"/>
      <color indexed="8"/>
      <name val="Comic Sans MS"/>
      <family val="4"/>
    </font>
    <font>
      <b/>
      <sz val="9"/>
      <name val="Arial"/>
      <family val="2"/>
    </font>
    <font>
      <b/>
      <sz val="9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omic Sans MS"/>
      <family val="4"/>
    </font>
    <font>
      <sz val="12"/>
      <color theme="1"/>
      <name val="Calibri"/>
      <family val="2"/>
      <scheme val="minor"/>
    </font>
    <font>
      <b/>
      <sz val="9"/>
      <color indexed="8"/>
      <name val="Comic Sans MS"/>
      <family val="4"/>
    </font>
    <font>
      <b/>
      <sz val="12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Arabic Transparent"/>
      <charset val="178"/>
    </font>
    <font>
      <b/>
      <sz val="12"/>
      <name val="Arabic Transparent"/>
      <charset val="178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0" fontId="8" fillId="0" borderId="0"/>
    <xf numFmtId="0" fontId="12" fillId="0" borderId="0"/>
  </cellStyleXfs>
  <cellXfs count="15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2" borderId="3" xfId="0" applyFont="1" applyFill="1" applyBorder="1"/>
    <xf numFmtId="0" fontId="6" fillId="2" borderId="4" xfId="0" applyFont="1" applyFill="1" applyBorder="1"/>
    <xf numFmtId="0" fontId="0" fillId="2" borderId="4" xfId="0" applyFill="1" applyBorder="1"/>
    <xf numFmtId="0" fontId="6" fillId="2" borderId="5" xfId="0" applyFont="1" applyFill="1" applyBorder="1"/>
    <xf numFmtId="0" fontId="6" fillId="0" borderId="6" xfId="0" applyFont="1" applyBorder="1"/>
    <xf numFmtId="0" fontId="0" fillId="0" borderId="2" xfId="0" applyBorder="1"/>
    <xf numFmtId="0" fontId="7" fillId="0" borderId="6" xfId="0" applyFont="1" applyBorder="1" applyAlignment="1" applyProtection="1">
      <alignment horizontal="right"/>
      <protection locked="0"/>
    </xf>
    <xf numFmtId="0" fontId="7" fillId="0" borderId="2" xfId="0" applyFont="1" applyBorder="1" applyAlignment="1"/>
    <xf numFmtId="0" fontId="7" fillId="0" borderId="9" xfId="0" applyFont="1" applyBorder="1" applyAlignment="1"/>
    <xf numFmtId="0" fontId="7" fillId="0" borderId="6" xfId="0" applyFont="1" applyBorder="1" applyAlignment="1"/>
    <xf numFmtId="0" fontId="7" fillId="0" borderId="8" xfId="0" applyFont="1" applyBorder="1"/>
    <xf numFmtId="0" fontId="0" fillId="0" borderId="10" xfId="0" applyBorder="1"/>
    <xf numFmtId="0" fontId="0" fillId="0" borderId="11" xfId="0" applyBorder="1"/>
    <xf numFmtId="0" fontId="7" fillId="0" borderId="7" xfId="0" applyFont="1" applyBorder="1"/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/>
    <xf numFmtId="0" fontId="7" fillId="0" borderId="12" xfId="0" applyFont="1" applyBorder="1" applyAlignment="1"/>
    <xf numFmtId="0" fontId="9" fillId="0" borderId="8" xfId="1" applyFont="1" applyFill="1" applyBorder="1" applyAlignment="1">
      <alignment horizontal="center"/>
    </xf>
    <xf numFmtId="0" fontId="7" fillId="0" borderId="14" xfId="0" applyFont="1" applyBorder="1" applyAlignment="1"/>
    <xf numFmtId="0" fontId="7" fillId="0" borderId="8" xfId="0" applyFont="1" applyBorder="1" applyAlignment="1"/>
    <xf numFmtId="0" fontId="10" fillId="0" borderId="15" xfId="1" applyFont="1" applyFill="1" applyBorder="1" applyAlignment="1">
      <alignment horizontal="center"/>
    </xf>
    <xf numFmtId="0" fontId="10" fillId="0" borderId="15" xfId="1" applyFont="1" applyFill="1" applyBorder="1" applyAlignment="1">
      <alignment horizontal="right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6" fillId="0" borderId="15" xfId="0" applyFont="1" applyBorder="1"/>
    <xf numFmtId="0" fontId="6" fillId="0" borderId="8" xfId="0" applyFont="1" applyBorder="1"/>
    <xf numFmtId="2" fontId="10" fillId="0" borderId="11" xfId="1" applyNumberFormat="1" applyFont="1" applyFill="1" applyBorder="1" applyAlignment="1">
      <alignment horizontal="center"/>
    </xf>
    <xf numFmtId="2" fontId="10" fillId="0" borderId="15" xfId="1" applyNumberFormat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2" fontId="10" fillId="0" borderId="5" xfId="1" applyNumberFormat="1" applyFont="1" applyFill="1" applyBorder="1" applyAlignment="1">
      <alignment horizontal="center"/>
    </xf>
    <xf numFmtId="0" fontId="6" fillId="2" borderId="15" xfId="0" applyFont="1" applyFill="1" applyBorder="1"/>
    <xf numFmtId="0" fontId="11" fillId="0" borderId="5" xfId="0" applyFont="1" applyBorder="1"/>
    <xf numFmtId="0" fontId="12" fillId="0" borderId="11" xfId="0" applyFont="1" applyBorder="1"/>
    <xf numFmtId="0" fontId="2" fillId="0" borderId="11" xfId="0" applyFont="1" applyFill="1" applyBorder="1"/>
    <xf numFmtId="0" fontId="8" fillId="0" borderId="0" xfId="1" applyFill="1"/>
    <xf numFmtId="0" fontId="8" fillId="0" borderId="0" xfId="1" applyFill="1" applyBorder="1"/>
    <xf numFmtId="0" fontId="13" fillId="0" borderId="0" xfId="1" applyFont="1" applyFill="1"/>
    <xf numFmtId="0" fontId="8" fillId="0" borderId="16" xfId="1" applyFill="1" applyBorder="1"/>
    <xf numFmtId="0" fontId="9" fillId="0" borderId="7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10" fillId="0" borderId="8" xfId="1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 wrapText="1"/>
      <protection hidden="1"/>
    </xf>
    <xf numFmtId="1" fontId="10" fillId="2" borderId="11" xfId="1" applyNumberFormat="1" applyFont="1" applyFill="1" applyBorder="1" applyAlignment="1">
      <alignment horizontal="center"/>
    </xf>
    <xf numFmtId="0" fontId="6" fillId="0" borderId="5" xfId="0" applyFont="1" applyBorder="1"/>
    <xf numFmtId="0" fontId="0" fillId="0" borderId="3" xfId="0" applyBorder="1"/>
    <xf numFmtId="0" fontId="12" fillId="0" borderId="11" xfId="0" applyFont="1" applyFill="1" applyBorder="1"/>
    <xf numFmtId="0" fontId="15" fillId="0" borderId="11" xfId="0" applyFont="1" applyFill="1" applyBorder="1"/>
    <xf numFmtId="0" fontId="0" fillId="0" borderId="11" xfId="0" applyFill="1" applyBorder="1"/>
    <xf numFmtId="0" fontId="16" fillId="0" borderId="11" xfId="0" applyFont="1" applyFill="1" applyBorder="1" applyAlignment="1">
      <alignment horizontal="center"/>
    </xf>
    <xf numFmtId="0" fontId="18" fillId="0" borderId="11" xfId="1" applyFont="1" applyFill="1" applyBorder="1" applyAlignment="1">
      <alignment horizontal="right"/>
    </xf>
    <xf numFmtId="0" fontId="18" fillId="0" borderId="11" xfId="1" applyFont="1" applyFill="1" applyBorder="1" applyAlignment="1">
      <alignment horizontal="center"/>
    </xf>
    <xf numFmtId="0" fontId="14" fillId="0" borderId="11" xfId="0" applyFont="1" applyFill="1" applyBorder="1" applyAlignment="1"/>
    <xf numFmtId="1" fontId="3" fillId="0" borderId="11" xfId="1" applyNumberFormat="1" applyFont="1" applyFill="1" applyBorder="1" applyAlignment="1"/>
    <xf numFmtId="0" fontId="14" fillId="0" borderId="11" xfId="1" applyFont="1" applyFill="1" applyBorder="1" applyAlignment="1"/>
    <xf numFmtId="0" fontId="19" fillId="0" borderId="11" xfId="1" applyFont="1" applyFill="1" applyBorder="1" applyAlignment="1"/>
    <xf numFmtId="0" fontId="3" fillId="0" borderId="11" xfId="0" applyFont="1" applyFill="1" applyBorder="1" applyAlignment="1"/>
    <xf numFmtId="0" fontId="10" fillId="0" borderId="6" xfId="1" applyFont="1" applyFill="1" applyBorder="1"/>
    <xf numFmtId="0" fontId="8" fillId="0" borderId="6" xfId="1" applyFill="1" applyBorder="1"/>
    <xf numFmtId="0" fontId="8" fillId="0" borderId="9" xfId="1" applyFill="1" applyBorder="1"/>
    <xf numFmtId="0" fontId="3" fillId="0" borderId="0" xfId="0" applyFont="1" applyProtection="1">
      <protection hidden="1"/>
    </xf>
    <xf numFmtId="0" fontId="6" fillId="2" borderId="9" xfId="0" applyFont="1" applyFill="1" applyBorder="1"/>
    <xf numFmtId="0" fontId="20" fillId="0" borderId="7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right"/>
    </xf>
    <xf numFmtId="0" fontId="7" fillId="0" borderId="1" xfId="0" applyFont="1" applyBorder="1" applyAlignment="1"/>
    <xf numFmtId="0" fontId="20" fillId="0" borderId="8" xfId="1" applyFont="1" applyFill="1" applyBorder="1" applyAlignment="1">
      <alignment horizontal="center"/>
    </xf>
    <xf numFmtId="0" fontId="21" fillId="0" borderId="8" xfId="1" applyFont="1" applyFill="1" applyBorder="1" applyAlignment="1">
      <alignment horizontal="center"/>
    </xf>
    <xf numFmtId="0" fontId="21" fillId="0" borderId="15" xfId="1" applyFont="1" applyFill="1" applyBorder="1" applyAlignment="1">
      <alignment horizontal="center"/>
    </xf>
    <xf numFmtId="0" fontId="21" fillId="0" borderId="15" xfId="1" applyFont="1" applyFill="1" applyBorder="1" applyAlignment="1">
      <alignment horizontal="right"/>
    </xf>
    <xf numFmtId="0" fontId="21" fillId="0" borderId="11" xfId="1" applyFont="1" applyFill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center"/>
    </xf>
    <xf numFmtId="2" fontId="21" fillId="0" borderId="11" xfId="1" applyNumberFormat="1" applyFont="1" applyFill="1" applyBorder="1" applyAlignment="1">
      <alignment horizontal="center"/>
    </xf>
    <xf numFmtId="2" fontId="21" fillId="0" borderId="15" xfId="1" applyNumberFormat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2" fontId="21" fillId="0" borderId="5" xfId="1" applyNumberFormat="1" applyFont="1" applyFill="1" applyBorder="1" applyAlignment="1">
      <alignment horizontal="center"/>
    </xf>
    <xf numFmtId="1" fontId="21" fillId="2" borderId="11" xfId="1" applyNumberFormat="1" applyFont="1" applyFill="1" applyBorder="1" applyAlignment="1">
      <alignment horizontal="center"/>
    </xf>
    <xf numFmtId="0" fontId="19" fillId="0" borderId="11" xfId="1" applyFont="1" applyFill="1" applyBorder="1" applyAlignment="1">
      <alignment horizontal="right"/>
    </xf>
    <xf numFmtId="0" fontId="3" fillId="0" borderId="11" xfId="0" applyFont="1" applyFill="1" applyBorder="1"/>
    <xf numFmtId="0" fontId="22" fillId="0" borderId="11" xfId="1" applyFont="1" applyFill="1" applyBorder="1" applyAlignment="1">
      <alignment horizontal="right"/>
    </xf>
    <xf numFmtId="0" fontId="23" fillId="0" borderId="11" xfId="0" applyFont="1" applyFill="1" applyBorder="1"/>
    <xf numFmtId="0" fontId="21" fillId="0" borderId="6" xfId="1" applyFont="1" applyFill="1" applyBorder="1"/>
    <xf numFmtId="0" fontId="8" fillId="0" borderId="2" xfId="1" applyFill="1" applyBorder="1"/>
    <xf numFmtId="0" fontId="2" fillId="0" borderId="0" xfId="0" applyFont="1"/>
    <xf numFmtId="1" fontId="10" fillId="0" borderId="11" xfId="1" applyNumberFormat="1" applyFont="1" applyFill="1" applyBorder="1" applyAlignment="1">
      <alignment horizontal="center"/>
    </xf>
    <xf numFmtId="0" fontId="23" fillId="0" borderId="11" xfId="0" applyFont="1" applyFill="1" applyBorder="1" applyAlignment="1"/>
    <xf numFmtId="0" fontId="0" fillId="0" borderId="0" xfId="0" applyBorder="1"/>
    <xf numFmtId="0" fontId="17" fillId="0" borderId="11" xfId="0" applyFont="1" applyFill="1" applyBorder="1"/>
    <xf numFmtId="0" fontId="22" fillId="0" borderId="11" xfId="1" applyFont="1" applyFill="1" applyBorder="1" applyAlignment="1"/>
    <xf numFmtId="0" fontId="3" fillId="0" borderId="11" xfId="0" applyFont="1" applyBorder="1" applyAlignment="1" applyProtection="1">
      <alignment wrapText="1"/>
      <protection hidden="1"/>
    </xf>
    <xf numFmtId="0" fontId="3" fillId="0" borderId="11" xfId="0" applyFont="1" applyBorder="1" applyAlignment="1" applyProtection="1">
      <alignment wrapText="1" readingOrder="2"/>
      <protection hidden="1"/>
    </xf>
    <xf numFmtId="0" fontId="20" fillId="0" borderId="8" xfId="1" applyFont="1" applyFill="1" applyBorder="1" applyAlignment="1">
      <alignment horizontal="right"/>
    </xf>
    <xf numFmtId="0" fontId="3" fillId="0" borderId="11" xfId="2" applyFont="1" applyFill="1" applyBorder="1" applyAlignment="1"/>
    <xf numFmtId="1" fontId="21" fillId="0" borderId="11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9" fillId="0" borderId="11" xfId="0" applyFont="1" applyBorder="1"/>
    <xf numFmtId="1" fontId="3" fillId="0" borderId="11" xfId="1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7" fillId="0" borderId="11" xfId="0" applyFont="1" applyFill="1" applyBorder="1" applyAlignment="1"/>
    <xf numFmtId="0" fontId="24" fillId="0" borderId="11" xfId="0" applyFont="1" applyFill="1" applyBorder="1" applyAlignment="1">
      <alignment horizontal="right"/>
    </xf>
    <xf numFmtId="0" fontId="3" fillId="0" borderId="11" xfId="1" applyFont="1" applyFill="1" applyBorder="1" applyAlignment="1" applyProtection="1">
      <alignment vertical="center"/>
      <protection hidden="1"/>
    </xf>
    <xf numFmtId="0" fontId="17" fillId="0" borderId="11" xfId="0" applyFont="1" applyBorder="1" applyAlignment="1"/>
    <xf numFmtId="0" fontId="3" fillId="0" borderId="11" xfId="1" applyFont="1" applyFill="1" applyBorder="1" applyAlignment="1" applyProtection="1">
      <protection hidden="1"/>
    </xf>
    <xf numFmtId="0" fontId="30" fillId="0" borderId="11" xfId="1" applyFont="1" applyFill="1" applyBorder="1" applyAlignment="1"/>
    <xf numFmtId="0" fontId="25" fillId="0" borderId="11" xfId="0" applyFont="1" applyFill="1" applyBorder="1" applyAlignment="1"/>
    <xf numFmtId="0" fontId="12" fillId="0" borderId="3" xfId="0" applyFont="1" applyBorder="1"/>
    <xf numFmtId="0" fontId="7" fillId="0" borderId="15" xfId="0" applyFont="1" applyBorder="1" applyAlignment="1"/>
    <xf numFmtId="0" fontId="3" fillId="0" borderId="1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27" fillId="0" borderId="11" xfId="0" applyFont="1" applyFill="1" applyBorder="1" applyAlignment="1"/>
    <xf numFmtId="1" fontId="2" fillId="0" borderId="11" xfId="1" applyNumberFormat="1" applyFont="1" applyFill="1" applyBorder="1" applyAlignment="1"/>
    <xf numFmtId="0" fontId="27" fillId="0" borderId="11" xfId="1" applyFont="1" applyFill="1" applyBorder="1" applyAlignment="1"/>
    <xf numFmtId="0" fontId="31" fillId="0" borderId="11" xfId="0" applyFont="1" applyBorder="1"/>
    <xf numFmtId="0" fontId="28" fillId="0" borderId="11" xfId="1" applyFont="1" applyFill="1" applyBorder="1" applyAlignment="1">
      <alignment horizontal="right"/>
    </xf>
    <xf numFmtId="0" fontId="0" fillId="0" borderId="11" xfId="0" applyBorder="1" applyProtection="1">
      <protection hidden="1"/>
    </xf>
    <xf numFmtId="0" fontId="32" fillId="0" borderId="11" xfId="0" applyFont="1" applyFill="1" applyBorder="1" applyAlignment="1"/>
    <xf numFmtId="1" fontId="25" fillId="0" borderId="11" xfId="1" applyNumberFormat="1" applyFont="1" applyFill="1" applyBorder="1" applyAlignment="1"/>
    <xf numFmtId="0" fontId="21" fillId="2" borderId="11" xfId="1" applyFont="1" applyFill="1" applyBorder="1" applyAlignment="1">
      <alignment horizontal="center"/>
    </xf>
    <xf numFmtId="0" fontId="33" fillId="0" borderId="11" xfId="0" applyFont="1" applyFill="1" applyBorder="1"/>
    <xf numFmtId="0" fontId="32" fillId="0" borderId="11" xfId="1" applyFont="1" applyFill="1" applyBorder="1" applyAlignment="1">
      <alignment horizontal="right"/>
    </xf>
    <xf numFmtId="0" fontId="25" fillId="0" borderId="11" xfId="0" applyFont="1" applyFill="1" applyBorder="1"/>
    <xf numFmtId="0" fontId="32" fillId="0" borderId="11" xfId="1" applyFont="1" applyFill="1" applyBorder="1" applyAlignment="1"/>
    <xf numFmtId="0" fontId="30" fillId="0" borderId="11" xfId="1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7" fillId="0" borderId="14" xfId="0" applyFont="1" applyBorder="1" applyAlignment="1">
      <alignment horizontal="center" wrapText="1"/>
    </xf>
    <xf numFmtId="0" fontId="34" fillId="0" borderId="11" xfId="1" applyFont="1" applyFill="1" applyBorder="1" applyAlignment="1"/>
    <xf numFmtId="0" fontId="35" fillId="0" borderId="11" xfId="0" applyFont="1" applyFill="1" applyBorder="1" applyAlignment="1"/>
    <xf numFmtId="0" fontId="36" fillId="0" borderId="11" xfId="0" applyFont="1" applyFill="1" applyBorder="1" applyAlignment="1"/>
    <xf numFmtId="1" fontId="2" fillId="0" borderId="11" xfId="1" applyNumberFormat="1" applyFont="1" applyFill="1" applyBorder="1" applyAlignment="1">
      <alignment horizontal="right" vertical="center"/>
    </xf>
    <xf numFmtId="0" fontId="31" fillId="0" borderId="11" xfId="0" applyFont="1" applyFill="1" applyBorder="1"/>
    <xf numFmtId="0" fontId="27" fillId="0" borderId="11" xfId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7" fillId="0" borderId="11" xfId="1" applyFont="1" applyFill="1" applyBorder="1" applyAlignment="1">
      <alignment horizontal="right"/>
    </xf>
    <xf numFmtId="0" fontId="35" fillId="0" borderId="11" xfId="1" applyFont="1" applyFill="1" applyBorder="1" applyAlignment="1"/>
    <xf numFmtId="0" fontId="26" fillId="0" borderId="11" xfId="0" applyFont="1" applyFill="1" applyBorder="1" applyAlignment="1"/>
    <xf numFmtId="0" fontId="6" fillId="2" borderId="2" xfId="0" applyFont="1" applyFill="1" applyBorder="1" applyAlignment="1">
      <alignment textRotation="90"/>
    </xf>
    <xf numFmtId="0" fontId="6" fillId="0" borderId="10" xfId="0" applyFont="1" applyBorder="1" applyAlignment="1">
      <alignment textRotation="90"/>
    </xf>
    <xf numFmtId="0" fontId="6" fillId="0" borderId="13" xfId="0" applyFont="1" applyBorder="1" applyAlignment="1">
      <alignment textRotation="90"/>
    </xf>
    <xf numFmtId="0" fontId="7" fillId="2" borderId="2" xfId="0" applyFont="1" applyFill="1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13" xfId="0" applyBorder="1" applyAlignment="1">
      <alignment textRotation="90"/>
    </xf>
  </cellXfs>
  <cellStyles count="3">
    <cellStyle name="Normal" xfId="0" builtinId="0"/>
    <cellStyle name="Normal_Feuil1" xfId="1"/>
    <cellStyle name="Normal_Feuil1_نقد و مالية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2014&#1605;&#1575;&#1587;&#1578;&#1585;%202%20&#1606;&#1602;&#1608;&#1583;%20&#1608;&#1605;&#1575;&#1604;&#1610;&#1577;/&#1605;&#1575;&#1587;&#1578;&#1585;%202%20&#1606;&#1602;&#1583;%20&#1605;&#1575;&#1604;&#1610;&#1577;%20&#1576;&#1606;&#1603;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&#1605;&#1575;&#1587;&#1578;&#1585;%202%20&#1578;&#1575;&#1605;&#1610;&#1606;&#1575;&#1578;%202014/&#1605;&#1575;&#1587;&#1578;&#1585;%202%20&#1578;&#1575;&#1605;&#1610;&#1606;&#1575;&#1578;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&#1605;&#1575;&#1587;&#1578;&#1585;%202%20&#1578;&#1580;&#1575;&#1585;&#1577;%20&#1582;&#1575;&#1585;&#1580;&#1610;&#1577;%202014/&#1605;&#1575;&#1587;&#1578;&#1585;%202%20&#1578;&#1580;&#1575;&#1585;&#1577;%20&#1582;&#1575;&#1585;&#1580;&#1610;&#1577;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&#1605;&#1575;&#1587;&#1578;&#1585;%202%20&#1578;&#1581;&#1604;&#1610;&#1604;%20&#1575;&#1602;&#1578;&#1589;&#1575;&#1583;&#1610;%202014/2014&#1605;&#1575;&#1587;&#1578;&#1585;%202%20&#1578;&#1581;&#1604;&#1610;&#1604;%20&#1575;&#1602;&#1578;&#1589;&#1575;&#1583;&#1610;%20&#1608;&#1578;&#1587;&#1610;&#1610;&#1585;%20&#1575;&#1604;&#1605;&#1572;&#1587;&#1587;&#1575;&#157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&#1605;&#1575;&#1587;&#1578;&#1585;%202%20&#1605;&#1575;&#1604;&#1610;&#1577;%20&#1583;&#1608;&#1604;&#1610;&#1577;%202014/&#1605;&#1575;&#1587;&#1578;&#1610;&#1610;&#1585;%202%20&#1605;&#1575;&#1604;&#1610;&#1577;%20%20&#1583;&#1608;&#1604;&#1610;&#1577;%20%20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ziha.2012/Bureau/&#1605;&#1583;&#1575;&#1608;&#1604;&#1575;&#1578;%202014/&#1575;&#1604;&#1587;&#1606;&#1577;%20&#1575;&#1604;&#1579;&#1575;&#1606;&#1610;&#1577;%20&#1605;&#1575;&#1587;&#1578;&#1585;%202014/&#1605;&#1575;&#1587;&#1578;&#1585;%202%20&#1605;&#1602;&#1575;&#1608;&#1604;&#1577;%202014/&#1605;&#1575;&#1587;&#1578;&#1610;&#1610;&#1585;%202%20&#1605;&#1602;&#1575;&#1608;&#1604;&#1577;%20%20%20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دبلوم"/>
      <sheetName val="ترتيب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I9">
            <v>69.75</v>
          </cell>
        </row>
        <row r="10">
          <cell r="I10">
            <v>57</v>
          </cell>
        </row>
        <row r="11">
          <cell r="I11">
            <v>68.25</v>
          </cell>
        </row>
        <row r="12">
          <cell r="I12">
            <v>65.25</v>
          </cell>
        </row>
        <row r="13">
          <cell r="I13">
            <v>60.75</v>
          </cell>
        </row>
        <row r="14">
          <cell r="I14">
            <v>66.75</v>
          </cell>
        </row>
        <row r="15">
          <cell r="I15">
            <v>0</v>
          </cell>
        </row>
        <row r="16">
          <cell r="I16">
            <v>59.25</v>
          </cell>
        </row>
        <row r="17">
          <cell r="I17">
            <v>67.5</v>
          </cell>
        </row>
        <row r="18">
          <cell r="I18">
            <v>75</v>
          </cell>
        </row>
        <row r="19">
          <cell r="I19">
            <v>44.25</v>
          </cell>
        </row>
        <row r="20">
          <cell r="I20">
            <v>93</v>
          </cell>
        </row>
        <row r="21">
          <cell r="I21">
            <v>75</v>
          </cell>
        </row>
        <row r="22">
          <cell r="I22">
            <v>60.75</v>
          </cell>
        </row>
        <row r="23">
          <cell r="I23">
            <v>50.25</v>
          </cell>
        </row>
        <row r="24">
          <cell r="I24">
            <v>62.25</v>
          </cell>
        </row>
        <row r="25">
          <cell r="I25">
            <v>56.25</v>
          </cell>
        </row>
        <row r="26">
          <cell r="I26">
            <v>67.5</v>
          </cell>
        </row>
        <row r="27">
          <cell r="I27">
            <v>63</v>
          </cell>
        </row>
        <row r="28">
          <cell r="I28">
            <v>58.5</v>
          </cell>
        </row>
        <row r="29">
          <cell r="I29">
            <v>50.25</v>
          </cell>
        </row>
        <row r="30">
          <cell r="I30">
            <v>48</v>
          </cell>
        </row>
        <row r="31">
          <cell r="I31">
            <v>51</v>
          </cell>
        </row>
        <row r="60">
          <cell r="I60">
            <v>61.5</v>
          </cell>
        </row>
        <row r="61">
          <cell r="I61">
            <v>69</v>
          </cell>
        </row>
        <row r="62">
          <cell r="I62">
            <v>63</v>
          </cell>
        </row>
        <row r="63">
          <cell r="I63">
            <v>67.5</v>
          </cell>
        </row>
        <row r="64">
          <cell r="I64">
            <v>76.5</v>
          </cell>
        </row>
        <row r="65">
          <cell r="I65">
            <v>55.5</v>
          </cell>
        </row>
        <row r="66">
          <cell r="I66">
            <v>0</v>
          </cell>
        </row>
        <row r="67">
          <cell r="I67">
            <v>58.5</v>
          </cell>
        </row>
        <row r="68">
          <cell r="I68">
            <v>63</v>
          </cell>
        </row>
        <row r="69">
          <cell r="I69">
            <v>78</v>
          </cell>
        </row>
        <row r="70">
          <cell r="I70">
            <v>63</v>
          </cell>
        </row>
        <row r="71">
          <cell r="I71">
            <v>88.5</v>
          </cell>
        </row>
        <row r="72">
          <cell r="I72">
            <v>58.5</v>
          </cell>
        </row>
        <row r="73">
          <cell r="I73">
            <v>66</v>
          </cell>
        </row>
        <row r="74">
          <cell r="I74">
            <v>54</v>
          </cell>
        </row>
        <row r="75">
          <cell r="I75">
            <v>57</v>
          </cell>
        </row>
        <row r="76">
          <cell r="I76">
            <v>54</v>
          </cell>
        </row>
        <row r="77">
          <cell r="I77">
            <v>67.5</v>
          </cell>
        </row>
        <row r="78">
          <cell r="I78">
            <v>69</v>
          </cell>
        </row>
        <row r="79">
          <cell r="I79">
            <v>54</v>
          </cell>
        </row>
        <row r="80">
          <cell r="I80">
            <v>69</v>
          </cell>
        </row>
        <row r="81">
          <cell r="I81">
            <v>64.5</v>
          </cell>
        </row>
        <row r="82">
          <cell r="I82">
            <v>60</v>
          </cell>
        </row>
        <row r="105">
          <cell r="I105">
            <v>31.5</v>
          </cell>
        </row>
        <row r="106">
          <cell r="I106">
            <v>33</v>
          </cell>
        </row>
        <row r="107">
          <cell r="I107">
            <v>31.5</v>
          </cell>
        </row>
        <row r="108">
          <cell r="I108">
            <v>30</v>
          </cell>
        </row>
        <row r="109">
          <cell r="I109">
            <v>27</v>
          </cell>
        </row>
        <row r="110">
          <cell r="I110">
            <v>31.5</v>
          </cell>
        </row>
        <row r="111">
          <cell r="I111">
            <v>0</v>
          </cell>
        </row>
        <row r="112">
          <cell r="I112">
            <v>34.5</v>
          </cell>
        </row>
        <row r="113">
          <cell r="I113">
            <v>30</v>
          </cell>
        </row>
        <row r="114">
          <cell r="I114">
            <v>36</v>
          </cell>
        </row>
        <row r="115">
          <cell r="I115">
            <v>30</v>
          </cell>
        </row>
        <row r="116">
          <cell r="I116">
            <v>31.5</v>
          </cell>
        </row>
        <row r="117">
          <cell r="I117">
            <v>31.5</v>
          </cell>
        </row>
        <row r="118">
          <cell r="I118">
            <v>30</v>
          </cell>
        </row>
        <row r="119">
          <cell r="I119">
            <v>28.5</v>
          </cell>
        </row>
        <row r="120">
          <cell r="I120">
            <v>25.5</v>
          </cell>
        </row>
        <row r="121">
          <cell r="I121">
            <v>30</v>
          </cell>
        </row>
        <row r="122">
          <cell r="I122">
            <v>28.5</v>
          </cell>
        </row>
        <row r="123">
          <cell r="I123">
            <v>30</v>
          </cell>
        </row>
        <row r="124">
          <cell r="I124">
            <v>28.5</v>
          </cell>
        </row>
        <row r="125">
          <cell r="I125">
            <v>25.5</v>
          </cell>
        </row>
        <row r="126">
          <cell r="I126">
            <v>30</v>
          </cell>
        </row>
        <row r="127">
          <cell r="I127">
            <v>31.5</v>
          </cell>
        </row>
        <row r="154">
          <cell r="I154">
            <v>53</v>
          </cell>
        </row>
        <row r="155">
          <cell r="I155">
            <v>44</v>
          </cell>
        </row>
        <row r="156">
          <cell r="I156">
            <v>38</v>
          </cell>
        </row>
        <row r="157">
          <cell r="I157">
            <v>40</v>
          </cell>
        </row>
        <row r="158">
          <cell r="I158">
            <v>48</v>
          </cell>
        </row>
        <row r="159">
          <cell r="I159">
            <v>44</v>
          </cell>
        </row>
        <row r="160">
          <cell r="I160">
            <v>0</v>
          </cell>
        </row>
        <row r="161">
          <cell r="I161">
            <v>46</v>
          </cell>
        </row>
        <row r="162">
          <cell r="I162">
            <v>48</v>
          </cell>
        </row>
        <row r="163">
          <cell r="I163">
            <v>44</v>
          </cell>
        </row>
        <row r="164">
          <cell r="I164">
            <v>40</v>
          </cell>
        </row>
        <row r="165">
          <cell r="I165">
            <v>65</v>
          </cell>
        </row>
        <row r="166">
          <cell r="I166">
            <v>48</v>
          </cell>
        </row>
        <row r="167">
          <cell r="I167">
            <v>43</v>
          </cell>
        </row>
        <row r="168">
          <cell r="I168">
            <v>40</v>
          </cell>
        </row>
        <row r="169">
          <cell r="I169">
            <v>52</v>
          </cell>
        </row>
        <row r="170">
          <cell r="I170">
            <v>40</v>
          </cell>
        </row>
        <row r="171">
          <cell r="I171">
            <v>41</v>
          </cell>
        </row>
        <row r="172">
          <cell r="I172">
            <v>48</v>
          </cell>
        </row>
        <row r="173">
          <cell r="I173">
            <v>30</v>
          </cell>
        </row>
        <row r="174">
          <cell r="I174">
            <v>50</v>
          </cell>
        </row>
        <row r="175">
          <cell r="I175">
            <v>48</v>
          </cell>
        </row>
        <row r="176">
          <cell r="I176">
            <v>40</v>
          </cell>
        </row>
        <row r="198">
          <cell r="I198">
            <v>52</v>
          </cell>
        </row>
        <row r="199">
          <cell r="I199">
            <v>56</v>
          </cell>
        </row>
        <row r="200">
          <cell r="I200">
            <v>56</v>
          </cell>
        </row>
        <row r="201">
          <cell r="I201">
            <v>54</v>
          </cell>
        </row>
        <row r="202">
          <cell r="I202">
            <v>57</v>
          </cell>
        </row>
        <row r="203">
          <cell r="I203">
            <v>52</v>
          </cell>
        </row>
        <row r="204">
          <cell r="I204">
            <v>0</v>
          </cell>
        </row>
        <row r="205">
          <cell r="I205">
            <v>59</v>
          </cell>
        </row>
        <row r="206">
          <cell r="I206">
            <v>60</v>
          </cell>
        </row>
        <row r="207">
          <cell r="I207">
            <v>57</v>
          </cell>
        </row>
        <row r="208">
          <cell r="I208">
            <v>50</v>
          </cell>
        </row>
        <row r="209">
          <cell r="I209">
            <v>55</v>
          </cell>
        </row>
        <row r="210">
          <cell r="I210">
            <v>59</v>
          </cell>
        </row>
        <row r="211">
          <cell r="I211">
            <v>51</v>
          </cell>
        </row>
        <row r="212">
          <cell r="I212">
            <v>51</v>
          </cell>
        </row>
        <row r="213">
          <cell r="I213">
            <v>47</v>
          </cell>
        </row>
        <row r="214">
          <cell r="I214">
            <v>53</v>
          </cell>
        </row>
        <row r="215">
          <cell r="I215">
            <v>57</v>
          </cell>
        </row>
        <row r="216">
          <cell r="I216">
            <v>53</v>
          </cell>
        </row>
        <row r="217">
          <cell r="I217">
            <v>53</v>
          </cell>
        </row>
        <row r="218">
          <cell r="I218">
            <v>44</v>
          </cell>
        </row>
        <row r="219">
          <cell r="I219">
            <v>52</v>
          </cell>
        </row>
        <row r="220">
          <cell r="I220">
            <v>52</v>
          </cell>
        </row>
        <row r="248">
          <cell r="I248">
            <v>19.5</v>
          </cell>
        </row>
        <row r="249">
          <cell r="I249">
            <v>15.375</v>
          </cell>
        </row>
        <row r="250">
          <cell r="I250">
            <v>19.125</v>
          </cell>
        </row>
        <row r="251">
          <cell r="I251">
            <v>21.375</v>
          </cell>
        </row>
        <row r="252">
          <cell r="I252">
            <v>21.75</v>
          </cell>
        </row>
        <row r="253">
          <cell r="I253">
            <v>18.75</v>
          </cell>
        </row>
        <row r="254">
          <cell r="I254">
            <v>0</v>
          </cell>
        </row>
        <row r="255">
          <cell r="I255">
            <v>15.75</v>
          </cell>
        </row>
        <row r="256">
          <cell r="I256">
            <v>24.75</v>
          </cell>
        </row>
        <row r="257">
          <cell r="I257">
            <v>20.25</v>
          </cell>
        </row>
        <row r="258">
          <cell r="I258">
            <v>27</v>
          </cell>
        </row>
        <row r="259">
          <cell r="I259">
            <v>24</v>
          </cell>
        </row>
        <row r="260">
          <cell r="I260">
            <v>21.75</v>
          </cell>
        </row>
        <row r="261">
          <cell r="I261">
            <v>19.5</v>
          </cell>
        </row>
        <row r="262">
          <cell r="I262">
            <v>16.5</v>
          </cell>
        </row>
        <row r="263">
          <cell r="I263">
            <v>17.25</v>
          </cell>
        </row>
        <row r="264">
          <cell r="I264">
            <v>20.25</v>
          </cell>
        </row>
        <row r="265">
          <cell r="I265">
            <v>16.875</v>
          </cell>
        </row>
        <row r="266">
          <cell r="I266">
            <v>18</v>
          </cell>
        </row>
        <row r="267">
          <cell r="I267">
            <v>18</v>
          </cell>
        </row>
        <row r="268">
          <cell r="I268">
            <v>22.5</v>
          </cell>
        </row>
        <row r="269">
          <cell r="I269">
            <v>18.75</v>
          </cell>
        </row>
        <row r="270">
          <cell r="I270">
            <v>19.125</v>
          </cell>
        </row>
        <row r="292">
          <cell r="I292">
            <v>30.5</v>
          </cell>
        </row>
        <row r="293">
          <cell r="I293">
            <v>50</v>
          </cell>
        </row>
        <row r="294">
          <cell r="I294">
            <v>40.5</v>
          </cell>
        </row>
        <row r="295">
          <cell r="I295">
            <v>33.5</v>
          </cell>
        </row>
        <row r="296">
          <cell r="I296">
            <v>40.5</v>
          </cell>
        </row>
        <row r="297">
          <cell r="I297">
            <v>33</v>
          </cell>
        </row>
        <row r="298">
          <cell r="I298">
            <v>0</v>
          </cell>
        </row>
        <row r="299">
          <cell r="I299">
            <v>30</v>
          </cell>
        </row>
        <row r="300">
          <cell r="I300">
            <v>38</v>
          </cell>
        </row>
        <row r="301">
          <cell r="I301">
            <v>49</v>
          </cell>
        </row>
        <row r="302">
          <cell r="I302">
            <v>31.5</v>
          </cell>
        </row>
        <row r="303">
          <cell r="I303">
            <v>53.5</v>
          </cell>
        </row>
        <row r="304">
          <cell r="I304">
            <v>44.5</v>
          </cell>
        </row>
        <row r="305">
          <cell r="I305">
            <v>38.5</v>
          </cell>
        </row>
        <row r="306">
          <cell r="I306">
            <v>18</v>
          </cell>
        </row>
        <row r="307">
          <cell r="I307">
            <v>24</v>
          </cell>
        </row>
        <row r="308">
          <cell r="I308">
            <v>33</v>
          </cell>
        </row>
        <row r="309">
          <cell r="I309">
            <v>41</v>
          </cell>
        </row>
        <row r="310">
          <cell r="I310">
            <v>43</v>
          </cell>
        </row>
        <row r="311">
          <cell r="I311">
            <v>32.5</v>
          </cell>
        </row>
        <row r="312">
          <cell r="I312">
            <v>6.5</v>
          </cell>
        </row>
        <row r="313">
          <cell r="I313">
            <v>30</v>
          </cell>
        </row>
        <row r="314">
          <cell r="I314">
            <v>35.5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شهادة"/>
      <sheetName val="Feuil2"/>
      <sheetName val="دبلوم"/>
      <sheetName val="ترتيب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I9">
            <v>65</v>
          </cell>
        </row>
        <row r="10">
          <cell r="I10">
            <v>15</v>
          </cell>
        </row>
        <row r="11">
          <cell r="I11">
            <v>80</v>
          </cell>
        </row>
        <row r="12">
          <cell r="I12">
            <v>70</v>
          </cell>
        </row>
        <row r="13">
          <cell r="I13">
            <v>30</v>
          </cell>
        </row>
        <row r="14">
          <cell r="I14">
            <v>82.5</v>
          </cell>
        </row>
        <row r="15">
          <cell r="I15">
            <v>80</v>
          </cell>
        </row>
        <row r="16">
          <cell r="I16">
            <v>55</v>
          </cell>
        </row>
        <row r="17">
          <cell r="I17">
            <v>60</v>
          </cell>
        </row>
        <row r="18">
          <cell r="I18">
            <v>55</v>
          </cell>
        </row>
        <row r="19">
          <cell r="I19">
            <v>62.5</v>
          </cell>
        </row>
        <row r="20">
          <cell r="I20">
            <v>50</v>
          </cell>
        </row>
        <row r="21">
          <cell r="I21">
            <v>60</v>
          </cell>
        </row>
        <row r="22">
          <cell r="I22">
            <v>30</v>
          </cell>
        </row>
        <row r="23">
          <cell r="I23">
            <v>55</v>
          </cell>
        </row>
        <row r="24">
          <cell r="I24">
            <v>50</v>
          </cell>
        </row>
        <row r="25">
          <cell r="I25">
            <v>60</v>
          </cell>
        </row>
        <row r="26">
          <cell r="I26">
            <v>57.5</v>
          </cell>
        </row>
        <row r="27">
          <cell r="I27">
            <v>70</v>
          </cell>
        </row>
        <row r="28">
          <cell r="I28">
            <v>0</v>
          </cell>
        </row>
        <row r="29">
          <cell r="I29">
            <v>70</v>
          </cell>
        </row>
        <row r="30">
          <cell r="I30">
            <v>70</v>
          </cell>
        </row>
        <row r="58">
          <cell r="I58">
            <v>50</v>
          </cell>
        </row>
        <row r="59">
          <cell r="I59">
            <v>48</v>
          </cell>
        </row>
        <row r="60">
          <cell r="I60">
            <v>68</v>
          </cell>
        </row>
        <row r="61">
          <cell r="I61">
            <v>64</v>
          </cell>
        </row>
        <row r="62">
          <cell r="I62">
            <v>76</v>
          </cell>
        </row>
        <row r="63">
          <cell r="I63">
            <v>76</v>
          </cell>
        </row>
        <row r="64">
          <cell r="I64">
            <v>72</v>
          </cell>
        </row>
        <row r="65">
          <cell r="I65">
            <v>48</v>
          </cell>
        </row>
        <row r="66">
          <cell r="I66">
            <v>54</v>
          </cell>
        </row>
        <row r="67">
          <cell r="I67">
            <v>40</v>
          </cell>
        </row>
        <row r="68">
          <cell r="I68">
            <v>48</v>
          </cell>
        </row>
        <row r="69">
          <cell r="I69">
            <v>40</v>
          </cell>
        </row>
        <row r="70">
          <cell r="I70">
            <v>52</v>
          </cell>
        </row>
        <row r="71">
          <cell r="I71">
            <v>44</v>
          </cell>
        </row>
        <row r="72">
          <cell r="I72">
            <v>40</v>
          </cell>
        </row>
        <row r="73">
          <cell r="I73">
            <v>50</v>
          </cell>
        </row>
        <row r="74">
          <cell r="I74">
            <v>18</v>
          </cell>
        </row>
        <row r="75">
          <cell r="I75">
            <v>58</v>
          </cell>
        </row>
        <row r="76">
          <cell r="I76">
            <v>52</v>
          </cell>
        </row>
        <row r="77">
          <cell r="I77">
            <v>0</v>
          </cell>
        </row>
        <row r="78">
          <cell r="I78">
            <v>66</v>
          </cell>
        </row>
        <row r="79">
          <cell r="I79">
            <v>50</v>
          </cell>
        </row>
        <row r="105">
          <cell r="I105">
            <v>67.5</v>
          </cell>
        </row>
        <row r="106">
          <cell r="I106">
            <v>40</v>
          </cell>
        </row>
        <row r="107">
          <cell r="I107">
            <v>75</v>
          </cell>
        </row>
        <row r="108">
          <cell r="I108">
            <v>60</v>
          </cell>
        </row>
        <row r="109">
          <cell r="I109">
            <v>77.5</v>
          </cell>
        </row>
        <row r="110">
          <cell r="I110">
            <v>72.5</v>
          </cell>
        </row>
        <row r="111">
          <cell r="I111">
            <v>35</v>
          </cell>
        </row>
        <row r="112">
          <cell r="I112">
            <v>55</v>
          </cell>
        </row>
        <row r="113">
          <cell r="I113">
            <v>70</v>
          </cell>
        </row>
        <row r="114">
          <cell r="I114">
            <v>57.5</v>
          </cell>
        </row>
        <row r="115">
          <cell r="I115">
            <v>67.5</v>
          </cell>
        </row>
        <row r="116">
          <cell r="I116">
            <v>62.5</v>
          </cell>
        </row>
        <row r="117">
          <cell r="I117">
            <v>55</v>
          </cell>
        </row>
        <row r="118">
          <cell r="I118">
            <v>50</v>
          </cell>
        </row>
        <row r="119">
          <cell r="I119">
            <v>40</v>
          </cell>
        </row>
        <row r="120">
          <cell r="I120">
            <v>50</v>
          </cell>
        </row>
        <row r="121">
          <cell r="I121">
            <v>25</v>
          </cell>
        </row>
        <row r="122">
          <cell r="I122">
            <v>75</v>
          </cell>
        </row>
        <row r="123">
          <cell r="I123">
            <v>70</v>
          </cell>
        </row>
        <row r="124">
          <cell r="I124">
            <v>0</v>
          </cell>
        </row>
        <row r="125">
          <cell r="I125">
            <v>80</v>
          </cell>
        </row>
        <row r="126">
          <cell r="I126">
            <v>65</v>
          </cell>
        </row>
        <row r="152">
          <cell r="I152">
            <v>39</v>
          </cell>
        </row>
        <row r="153">
          <cell r="I153">
            <v>37.5</v>
          </cell>
        </row>
        <row r="154">
          <cell r="I154">
            <v>39</v>
          </cell>
        </row>
        <row r="155">
          <cell r="I155">
            <v>36.75</v>
          </cell>
        </row>
        <row r="156">
          <cell r="I156">
            <v>30</v>
          </cell>
        </row>
        <row r="157">
          <cell r="I157">
            <v>51</v>
          </cell>
        </row>
        <row r="158">
          <cell r="I158">
            <v>30</v>
          </cell>
        </row>
        <row r="159">
          <cell r="I159">
            <v>43.5</v>
          </cell>
        </row>
        <row r="160">
          <cell r="I160">
            <v>30</v>
          </cell>
        </row>
        <row r="161">
          <cell r="I161">
            <v>36</v>
          </cell>
        </row>
        <row r="162">
          <cell r="I162">
            <v>31.5</v>
          </cell>
        </row>
        <row r="163">
          <cell r="I163">
            <v>30</v>
          </cell>
        </row>
        <row r="164">
          <cell r="I164">
            <v>33</v>
          </cell>
        </row>
        <row r="165">
          <cell r="I165">
            <v>18</v>
          </cell>
        </row>
        <row r="166">
          <cell r="I166">
            <v>37.5</v>
          </cell>
        </row>
        <row r="167">
          <cell r="I167">
            <v>24.75</v>
          </cell>
        </row>
        <row r="168">
          <cell r="I168">
            <v>30</v>
          </cell>
        </row>
        <row r="169">
          <cell r="I169">
            <v>39</v>
          </cell>
        </row>
        <row r="170">
          <cell r="I170">
            <v>33</v>
          </cell>
        </row>
        <row r="171">
          <cell r="I171">
            <v>0</v>
          </cell>
        </row>
        <row r="172">
          <cell r="I172">
            <v>36</v>
          </cell>
        </row>
        <row r="173">
          <cell r="I173">
            <v>33</v>
          </cell>
        </row>
        <row r="198">
          <cell r="I198">
            <v>39</v>
          </cell>
        </row>
        <row r="199">
          <cell r="I199">
            <v>44.25</v>
          </cell>
        </row>
        <row r="200">
          <cell r="I200">
            <v>47.25</v>
          </cell>
        </row>
        <row r="201">
          <cell r="I201">
            <v>41.25</v>
          </cell>
        </row>
        <row r="202">
          <cell r="I202">
            <v>28.5</v>
          </cell>
        </row>
        <row r="203">
          <cell r="I203">
            <v>41.25</v>
          </cell>
        </row>
        <row r="204">
          <cell r="I204">
            <v>42.75</v>
          </cell>
        </row>
        <row r="205">
          <cell r="I205">
            <v>42.75</v>
          </cell>
        </row>
        <row r="206">
          <cell r="I206">
            <v>42.75</v>
          </cell>
        </row>
        <row r="207">
          <cell r="I207">
            <v>31.5</v>
          </cell>
        </row>
        <row r="208">
          <cell r="I208">
            <v>36</v>
          </cell>
        </row>
        <row r="209">
          <cell r="I209">
            <v>35.25</v>
          </cell>
        </row>
        <row r="210">
          <cell r="I210">
            <v>37.5</v>
          </cell>
        </row>
        <row r="211">
          <cell r="I211">
            <v>24.75</v>
          </cell>
        </row>
        <row r="212">
          <cell r="I212">
            <v>38.25</v>
          </cell>
        </row>
        <row r="213">
          <cell r="I213">
            <v>38.25</v>
          </cell>
        </row>
        <row r="214">
          <cell r="I214">
            <v>41.25</v>
          </cell>
        </row>
        <row r="215">
          <cell r="I215">
            <v>36.75</v>
          </cell>
        </row>
        <row r="216">
          <cell r="I216">
            <v>33</v>
          </cell>
        </row>
        <row r="217">
          <cell r="I217">
            <v>0</v>
          </cell>
        </row>
        <row r="218">
          <cell r="I218">
            <v>44.25</v>
          </cell>
        </row>
        <row r="219">
          <cell r="I219">
            <v>34.5</v>
          </cell>
        </row>
        <row r="245">
          <cell r="I245">
            <v>39</v>
          </cell>
        </row>
        <row r="246">
          <cell r="I246">
            <v>40.5</v>
          </cell>
        </row>
        <row r="247">
          <cell r="I247">
            <v>33</v>
          </cell>
        </row>
        <row r="248">
          <cell r="I248">
            <v>36</v>
          </cell>
        </row>
        <row r="249">
          <cell r="I249">
            <v>34.5</v>
          </cell>
        </row>
        <row r="250">
          <cell r="I250">
            <v>42</v>
          </cell>
        </row>
        <row r="251">
          <cell r="I251">
            <v>42</v>
          </cell>
        </row>
        <row r="252">
          <cell r="I252">
            <v>36</v>
          </cell>
        </row>
        <row r="253">
          <cell r="I253">
            <v>36</v>
          </cell>
        </row>
        <row r="254">
          <cell r="I254">
            <v>33</v>
          </cell>
        </row>
        <row r="255">
          <cell r="I255">
            <v>36</v>
          </cell>
        </row>
        <row r="256">
          <cell r="I256">
            <v>40.5</v>
          </cell>
        </row>
        <row r="257">
          <cell r="I257">
            <v>45</v>
          </cell>
        </row>
        <row r="258">
          <cell r="I258">
            <v>31.5</v>
          </cell>
        </row>
        <row r="259">
          <cell r="I259">
            <v>31.5</v>
          </cell>
        </row>
        <row r="260">
          <cell r="I260">
            <v>34.5</v>
          </cell>
        </row>
        <row r="261">
          <cell r="I261">
            <v>36</v>
          </cell>
        </row>
        <row r="262">
          <cell r="I262">
            <v>42</v>
          </cell>
        </row>
        <row r="263">
          <cell r="I263">
            <v>42</v>
          </cell>
        </row>
        <row r="264">
          <cell r="I264">
            <v>0</v>
          </cell>
        </row>
        <row r="265">
          <cell r="I265">
            <v>39</v>
          </cell>
        </row>
        <row r="266">
          <cell r="I266">
            <v>40.5</v>
          </cell>
        </row>
        <row r="292">
          <cell r="I292">
            <v>45</v>
          </cell>
        </row>
        <row r="293">
          <cell r="I293">
            <v>43.5</v>
          </cell>
        </row>
        <row r="294">
          <cell r="I294">
            <v>46.5</v>
          </cell>
        </row>
        <row r="295">
          <cell r="I295">
            <v>29.25</v>
          </cell>
        </row>
        <row r="296">
          <cell r="I296">
            <v>27.75</v>
          </cell>
        </row>
        <row r="297">
          <cell r="I297">
            <v>29.25</v>
          </cell>
        </row>
        <row r="298">
          <cell r="I298">
            <v>34.5</v>
          </cell>
        </row>
        <row r="299">
          <cell r="I299">
            <v>38.25</v>
          </cell>
        </row>
        <row r="300">
          <cell r="I300">
            <v>18</v>
          </cell>
        </row>
        <row r="301">
          <cell r="I301">
            <v>42.75</v>
          </cell>
        </row>
        <row r="302">
          <cell r="I302">
            <v>40.5</v>
          </cell>
        </row>
        <row r="303">
          <cell r="I303">
            <v>34.5</v>
          </cell>
        </row>
        <row r="304">
          <cell r="I304">
            <v>24.75</v>
          </cell>
        </row>
        <row r="305">
          <cell r="I305">
            <v>22.5</v>
          </cell>
        </row>
        <row r="306">
          <cell r="I306">
            <v>28.5</v>
          </cell>
        </row>
        <row r="307">
          <cell r="I307">
            <v>24.75</v>
          </cell>
        </row>
        <row r="308">
          <cell r="I308">
            <v>30</v>
          </cell>
        </row>
        <row r="309">
          <cell r="I309">
            <v>36</v>
          </cell>
        </row>
        <row r="310">
          <cell r="I310">
            <v>34.5</v>
          </cell>
        </row>
        <row r="311">
          <cell r="I311">
            <v>0</v>
          </cell>
        </row>
        <row r="312">
          <cell r="I312">
            <v>32.25</v>
          </cell>
        </row>
        <row r="313">
          <cell r="I313">
            <v>26.25</v>
          </cell>
        </row>
        <row r="341">
          <cell r="I341">
            <v>22.75</v>
          </cell>
        </row>
        <row r="342">
          <cell r="I342">
            <v>19.25</v>
          </cell>
        </row>
        <row r="343">
          <cell r="I343">
            <v>12.5</v>
          </cell>
        </row>
        <row r="344">
          <cell r="I344">
            <v>13.5</v>
          </cell>
        </row>
        <row r="345">
          <cell r="I345">
            <v>10.5</v>
          </cell>
        </row>
        <row r="346">
          <cell r="I346">
            <v>10.25</v>
          </cell>
        </row>
        <row r="347">
          <cell r="I347">
            <v>13.5</v>
          </cell>
        </row>
        <row r="348">
          <cell r="I348">
            <v>14.55</v>
          </cell>
        </row>
        <row r="349">
          <cell r="I349">
            <v>13</v>
          </cell>
        </row>
        <row r="350">
          <cell r="I350">
            <v>9.75</v>
          </cell>
        </row>
        <row r="351">
          <cell r="I351">
            <v>23.25</v>
          </cell>
        </row>
        <row r="352">
          <cell r="I352">
            <v>7.25</v>
          </cell>
        </row>
        <row r="353">
          <cell r="I353">
            <v>22.5</v>
          </cell>
        </row>
        <row r="354">
          <cell r="I354">
            <v>3.75</v>
          </cell>
        </row>
        <row r="355">
          <cell r="I355">
            <v>8</v>
          </cell>
        </row>
        <row r="356">
          <cell r="I356">
            <v>13.25</v>
          </cell>
        </row>
        <row r="357">
          <cell r="I357">
            <v>9.5</v>
          </cell>
        </row>
        <row r="358">
          <cell r="I358">
            <v>24</v>
          </cell>
        </row>
        <row r="359">
          <cell r="I359">
            <v>20.25</v>
          </cell>
        </row>
        <row r="360">
          <cell r="I360">
            <v>0</v>
          </cell>
        </row>
        <row r="361">
          <cell r="I361">
            <v>13</v>
          </cell>
        </row>
        <row r="362">
          <cell r="I362">
            <v>21.25</v>
          </cell>
        </row>
        <row r="386">
          <cell r="I386">
            <v>28</v>
          </cell>
        </row>
        <row r="387">
          <cell r="I387">
            <v>24</v>
          </cell>
        </row>
        <row r="388">
          <cell r="I388">
            <v>26</v>
          </cell>
        </row>
        <row r="389">
          <cell r="I389">
            <v>20</v>
          </cell>
        </row>
        <row r="390">
          <cell r="I390">
            <v>26</v>
          </cell>
        </row>
        <row r="391">
          <cell r="I391">
            <v>24</v>
          </cell>
        </row>
        <row r="392">
          <cell r="I392">
            <v>24</v>
          </cell>
        </row>
        <row r="393">
          <cell r="I393">
            <v>28</v>
          </cell>
        </row>
        <row r="394">
          <cell r="I394">
            <v>21</v>
          </cell>
        </row>
        <row r="395">
          <cell r="I395">
            <v>26</v>
          </cell>
        </row>
        <row r="396">
          <cell r="I396">
            <v>21</v>
          </cell>
        </row>
        <row r="397">
          <cell r="I397">
            <v>20</v>
          </cell>
        </row>
        <row r="398">
          <cell r="I398">
            <v>28</v>
          </cell>
        </row>
        <row r="399">
          <cell r="I399">
            <v>21</v>
          </cell>
        </row>
        <row r="400">
          <cell r="I400">
            <v>20</v>
          </cell>
        </row>
        <row r="401">
          <cell r="I401">
            <v>24</v>
          </cell>
        </row>
        <row r="402">
          <cell r="I402">
            <v>24</v>
          </cell>
        </row>
        <row r="403">
          <cell r="I403">
            <v>26</v>
          </cell>
        </row>
        <row r="404">
          <cell r="I404">
            <v>26</v>
          </cell>
        </row>
        <row r="405">
          <cell r="I405">
            <v>0</v>
          </cell>
        </row>
        <row r="406">
          <cell r="I406">
            <v>20</v>
          </cell>
        </row>
        <row r="407">
          <cell r="I407">
            <v>20.5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شهادة"/>
      <sheetName val="Feuil2"/>
      <sheetName val="دبلوم"/>
      <sheetName val="ترتيب"/>
      <sheetName val="اعلان"/>
      <sheetName val="كشف النقاط"/>
      <sheetName val="مداولات 1"/>
      <sheetName val="استدراك 1"/>
      <sheetName val="مداولات 2"/>
      <sheetName val="استدراك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I9">
            <v>40.625</v>
          </cell>
        </row>
        <row r="10">
          <cell r="I10">
            <v>56.25</v>
          </cell>
        </row>
        <row r="11">
          <cell r="I11">
            <v>40</v>
          </cell>
        </row>
        <row r="12">
          <cell r="I12">
            <v>46.875</v>
          </cell>
        </row>
        <row r="13">
          <cell r="I13">
            <v>45.625</v>
          </cell>
        </row>
        <row r="14">
          <cell r="I14">
            <v>5</v>
          </cell>
        </row>
        <row r="15">
          <cell r="I15">
            <v>8.75</v>
          </cell>
        </row>
        <row r="16">
          <cell r="I16">
            <v>45</v>
          </cell>
        </row>
        <row r="17">
          <cell r="I17">
            <v>49.375</v>
          </cell>
        </row>
        <row r="18">
          <cell r="I18">
            <v>40</v>
          </cell>
        </row>
        <row r="19">
          <cell r="I19">
            <v>31.25</v>
          </cell>
        </row>
        <row r="20">
          <cell r="I20">
            <v>57.5</v>
          </cell>
        </row>
        <row r="21">
          <cell r="I21">
            <v>11.25</v>
          </cell>
        </row>
        <row r="22">
          <cell r="I22">
            <v>35.625</v>
          </cell>
        </row>
        <row r="23">
          <cell r="I23">
            <v>20</v>
          </cell>
        </row>
        <row r="24">
          <cell r="I24">
            <v>31.25</v>
          </cell>
        </row>
        <row r="25">
          <cell r="I25">
            <v>29.375</v>
          </cell>
        </row>
        <row r="26">
          <cell r="I26">
            <v>23.75</v>
          </cell>
        </row>
        <row r="27">
          <cell r="I27">
            <v>46.875</v>
          </cell>
        </row>
        <row r="28">
          <cell r="I28">
            <v>51.25</v>
          </cell>
        </row>
        <row r="29">
          <cell r="I29">
            <v>55</v>
          </cell>
        </row>
        <row r="30">
          <cell r="I30">
            <v>23.125</v>
          </cell>
        </row>
        <row r="31">
          <cell r="I31">
            <v>28.75</v>
          </cell>
        </row>
        <row r="32">
          <cell r="I32">
            <v>38.75</v>
          </cell>
        </row>
        <row r="59">
          <cell r="I59">
            <v>58.75</v>
          </cell>
        </row>
        <row r="60">
          <cell r="I60">
            <v>68.75</v>
          </cell>
        </row>
        <row r="61">
          <cell r="I61">
            <v>76.25</v>
          </cell>
        </row>
        <row r="62">
          <cell r="I62">
            <v>71.25</v>
          </cell>
        </row>
        <row r="63">
          <cell r="I63">
            <v>76.25</v>
          </cell>
        </row>
        <row r="64">
          <cell r="I64">
            <v>0</v>
          </cell>
        </row>
        <row r="65">
          <cell r="I65">
            <v>53.75</v>
          </cell>
        </row>
        <row r="66">
          <cell r="I66">
            <v>81.25</v>
          </cell>
        </row>
        <row r="67">
          <cell r="I67">
            <v>73.75</v>
          </cell>
        </row>
        <row r="68">
          <cell r="I68">
            <v>73.75</v>
          </cell>
        </row>
        <row r="69">
          <cell r="I69">
            <v>71.25</v>
          </cell>
        </row>
        <row r="70">
          <cell r="I70">
            <v>66.25</v>
          </cell>
        </row>
        <row r="71">
          <cell r="I71">
            <v>15</v>
          </cell>
        </row>
        <row r="72">
          <cell r="I72">
            <v>60</v>
          </cell>
        </row>
        <row r="73">
          <cell r="I73">
            <v>67.5</v>
          </cell>
        </row>
        <row r="74">
          <cell r="I74">
            <v>26.25</v>
          </cell>
        </row>
        <row r="75">
          <cell r="I75">
            <v>46.25</v>
          </cell>
        </row>
        <row r="76">
          <cell r="I76">
            <v>58.75</v>
          </cell>
        </row>
        <row r="77">
          <cell r="I77">
            <v>66.25</v>
          </cell>
        </row>
        <row r="78">
          <cell r="I78">
            <v>67.5</v>
          </cell>
        </row>
        <row r="79">
          <cell r="I79">
            <v>67.5</v>
          </cell>
        </row>
        <row r="80">
          <cell r="I80">
            <v>66.25</v>
          </cell>
        </row>
        <row r="81">
          <cell r="I81">
            <v>68.75</v>
          </cell>
        </row>
        <row r="82">
          <cell r="I82">
            <v>72.5</v>
          </cell>
        </row>
        <row r="106">
          <cell r="I106">
            <v>33</v>
          </cell>
        </row>
        <row r="107">
          <cell r="I107">
            <v>46.5</v>
          </cell>
        </row>
        <row r="108">
          <cell r="I108">
            <v>38.25</v>
          </cell>
        </row>
        <row r="109">
          <cell r="I109">
            <v>43.5</v>
          </cell>
        </row>
        <row r="110">
          <cell r="I110">
            <v>42.75</v>
          </cell>
        </row>
        <row r="111">
          <cell r="I111">
            <v>0</v>
          </cell>
        </row>
        <row r="112">
          <cell r="I112">
            <v>12</v>
          </cell>
        </row>
        <row r="113">
          <cell r="I113">
            <v>43.5</v>
          </cell>
        </row>
        <row r="114">
          <cell r="I114">
            <v>43.5</v>
          </cell>
        </row>
        <row r="115">
          <cell r="I115">
            <v>30</v>
          </cell>
        </row>
        <row r="116">
          <cell r="I116">
            <v>40.5</v>
          </cell>
        </row>
        <row r="117">
          <cell r="I117">
            <v>40.5</v>
          </cell>
        </row>
        <row r="118">
          <cell r="I118">
            <v>37.5</v>
          </cell>
        </row>
        <row r="119">
          <cell r="I119">
            <v>30</v>
          </cell>
        </row>
        <row r="120">
          <cell r="I120">
            <v>40.5</v>
          </cell>
        </row>
        <row r="121">
          <cell r="I121">
            <v>37.5</v>
          </cell>
        </row>
        <row r="122">
          <cell r="I122">
            <v>36</v>
          </cell>
        </row>
        <row r="123">
          <cell r="I123">
            <v>24</v>
          </cell>
        </row>
        <row r="124">
          <cell r="I124">
            <v>33</v>
          </cell>
        </row>
        <row r="125">
          <cell r="I125">
            <v>36</v>
          </cell>
        </row>
        <row r="126">
          <cell r="I126">
            <v>36</v>
          </cell>
        </row>
        <row r="127">
          <cell r="I127">
            <v>30</v>
          </cell>
        </row>
        <row r="128">
          <cell r="I128">
            <v>36</v>
          </cell>
        </row>
        <row r="129">
          <cell r="I129">
            <v>36</v>
          </cell>
        </row>
        <row r="152">
          <cell r="I152">
            <v>42</v>
          </cell>
        </row>
        <row r="153">
          <cell r="I153">
            <v>48</v>
          </cell>
        </row>
        <row r="154">
          <cell r="I154">
            <v>40.5</v>
          </cell>
        </row>
        <row r="155">
          <cell r="I155">
            <v>40.5</v>
          </cell>
        </row>
        <row r="156">
          <cell r="I156">
            <v>45</v>
          </cell>
        </row>
        <row r="157">
          <cell r="I157">
            <v>15</v>
          </cell>
        </row>
        <row r="158">
          <cell r="I158">
            <v>37.5</v>
          </cell>
        </row>
        <row r="159">
          <cell r="I159">
            <v>42</v>
          </cell>
        </row>
        <row r="160">
          <cell r="I160">
            <v>40.5</v>
          </cell>
        </row>
        <row r="161">
          <cell r="I161">
            <v>40.5</v>
          </cell>
        </row>
        <row r="162">
          <cell r="I162">
            <v>37.5</v>
          </cell>
        </row>
        <row r="163">
          <cell r="I163">
            <v>43.5</v>
          </cell>
        </row>
        <row r="164">
          <cell r="I164">
            <v>39</v>
          </cell>
        </row>
        <row r="165">
          <cell r="I165">
            <v>40.5</v>
          </cell>
        </row>
        <row r="166">
          <cell r="I166">
            <v>36</v>
          </cell>
        </row>
        <row r="167">
          <cell r="I167">
            <v>37.5</v>
          </cell>
        </row>
        <row r="168">
          <cell r="I168">
            <v>34.5</v>
          </cell>
        </row>
        <row r="169">
          <cell r="I169">
            <v>40.5</v>
          </cell>
        </row>
        <row r="170">
          <cell r="I170">
            <v>36</v>
          </cell>
        </row>
        <row r="171">
          <cell r="I171">
            <v>36</v>
          </cell>
        </row>
        <row r="172">
          <cell r="I172">
            <v>34.5</v>
          </cell>
        </row>
        <row r="173">
          <cell r="I173">
            <v>36</v>
          </cell>
        </row>
        <row r="174">
          <cell r="I174">
            <v>36</v>
          </cell>
        </row>
        <row r="175">
          <cell r="I175">
            <v>37.5</v>
          </cell>
        </row>
        <row r="199">
          <cell r="I199">
            <v>40</v>
          </cell>
        </row>
        <row r="200">
          <cell r="I200">
            <v>47</v>
          </cell>
        </row>
        <row r="201">
          <cell r="I201">
            <v>37</v>
          </cell>
        </row>
        <row r="202">
          <cell r="I202">
            <v>41</v>
          </cell>
        </row>
        <row r="203">
          <cell r="I203">
            <v>38</v>
          </cell>
        </row>
        <row r="204">
          <cell r="I204">
            <v>0</v>
          </cell>
        </row>
        <row r="205">
          <cell r="I205">
            <v>34</v>
          </cell>
        </row>
        <row r="206">
          <cell r="I206">
            <v>41</v>
          </cell>
        </row>
        <row r="207">
          <cell r="I207">
            <v>43</v>
          </cell>
        </row>
        <row r="208">
          <cell r="I208">
            <v>39</v>
          </cell>
        </row>
        <row r="209">
          <cell r="I209">
            <v>47</v>
          </cell>
        </row>
        <row r="210">
          <cell r="I210">
            <v>46</v>
          </cell>
        </row>
        <row r="211">
          <cell r="I211">
            <v>5</v>
          </cell>
        </row>
        <row r="212">
          <cell r="I212">
            <v>39</v>
          </cell>
        </row>
        <row r="213">
          <cell r="I213">
            <v>35</v>
          </cell>
        </row>
        <row r="214">
          <cell r="I214">
            <v>29</v>
          </cell>
        </row>
        <row r="215">
          <cell r="I215">
            <v>29</v>
          </cell>
        </row>
        <row r="216">
          <cell r="I216">
            <v>30</v>
          </cell>
        </row>
        <row r="217">
          <cell r="I217">
            <v>29</v>
          </cell>
        </row>
        <row r="218">
          <cell r="I218">
            <v>43</v>
          </cell>
        </row>
        <row r="219">
          <cell r="I219">
            <v>29</v>
          </cell>
        </row>
        <row r="220">
          <cell r="I220">
            <v>25</v>
          </cell>
        </row>
        <row r="221">
          <cell r="I221">
            <v>31</v>
          </cell>
        </row>
        <row r="222">
          <cell r="I222">
            <v>37</v>
          </cell>
        </row>
        <row r="246">
          <cell r="I246">
            <v>45.5</v>
          </cell>
        </row>
        <row r="247">
          <cell r="I247">
            <v>55.5</v>
          </cell>
        </row>
        <row r="248">
          <cell r="I248">
            <v>45</v>
          </cell>
        </row>
        <row r="249">
          <cell r="I249">
            <v>36</v>
          </cell>
        </row>
        <row r="250">
          <cell r="I250">
            <v>33</v>
          </cell>
        </row>
        <row r="251">
          <cell r="I251">
            <v>0</v>
          </cell>
        </row>
        <row r="252">
          <cell r="I252">
            <v>24</v>
          </cell>
        </row>
        <row r="253">
          <cell r="I253">
            <v>61</v>
          </cell>
        </row>
        <row r="254">
          <cell r="I254">
            <v>34</v>
          </cell>
        </row>
        <row r="255">
          <cell r="I255">
            <v>26</v>
          </cell>
        </row>
        <row r="256">
          <cell r="I256">
            <v>30</v>
          </cell>
        </row>
        <row r="257">
          <cell r="I257">
            <v>41</v>
          </cell>
        </row>
        <row r="258">
          <cell r="I258">
            <v>3</v>
          </cell>
        </row>
        <row r="259">
          <cell r="I259">
            <v>34.5</v>
          </cell>
        </row>
        <row r="260">
          <cell r="I260">
            <v>41.5</v>
          </cell>
        </row>
        <row r="261">
          <cell r="I261">
            <v>22</v>
          </cell>
        </row>
        <row r="262">
          <cell r="I262">
            <v>28.5</v>
          </cell>
        </row>
        <row r="263">
          <cell r="I263">
            <v>25.5</v>
          </cell>
        </row>
        <row r="264">
          <cell r="I264">
            <v>55</v>
          </cell>
        </row>
        <row r="265">
          <cell r="I265">
            <v>54</v>
          </cell>
        </row>
        <row r="266">
          <cell r="I266">
            <v>52</v>
          </cell>
        </row>
        <row r="267">
          <cell r="I267">
            <v>52</v>
          </cell>
        </row>
        <row r="268">
          <cell r="I268">
            <v>54</v>
          </cell>
        </row>
        <row r="269">
          <cell r="I269">
            <v>60</v>
          </cell>
        </row>
        <row r="292">
          <cell r="I292">
            <v>44</v>
          </cell>
        </row>
        <row r="293">
          <cell r="I293">
            <v>66</v>
          </cell>
        </row>
        <row r="294">
          <cell r="I294">
            <v>66</v>
          </cell>
        </row>
        <row r="295">
          <cell r="I295">
            <v>66</v>
          </cell>
        </row>
        <row r="296">
          <cell r="I296">
            <v>60</v>
          </cell>
        </row>
        <row r="297">
          <cell r="I297">
            <v>0</v>
          </cell>
        </row>
        <row r="298">
          <cell r="I298">
            <v>66</v>
          </cell>
        </row>
        <row r="299">
          <cell r="I299">
            <v>64</v>
          </cell>
        </row>
        <row r="300">
          <cell r="I300">
            <v>60</v>
          </cell>
        </row>
        <row r="301">
          <cell r="I301">
            <v>60</v>
          </cell>
        </row>
        <row r="302">
          <cell r="I302">
            <v>44</v>
          </cell>
        </row>
        <row r="303">
          <cell r="I303">
            <v>60</v>
          </cell>
        </row>
        <row r="304">
          <cell r="I304">
            <v>48</v>
          </cell>
        </row>
        <row r="305">
          <cell r="I305">
            <v>44</v>
          </cell>
        </row>
        <row r="306">
          <cell r="I306">
            <v>44</v>
          </cell>
        </row>
        <row r="307">
          <cell r="I307">
            <v>24</v>
          </cell>
        </row>
        <row r="308">
          <cell r="I308">
            <v>62</v>
          </cell>
        </row>
        <row r="309">
          <cell r="I309">
            <v>60</v>
          </cell>
        </row>
        <row r="310">
          <cell r="I310">
            <v>40</v>
          </cell>
        </row>
        <row r="311">
          <cell r="I311">
            <v>54</v>
          </cell>
        </row>
        <row r="312">
          <cell r="I312">
            <v>44</v>
          </cell>
        </row>
        <row r="313">
          <cell r="I313">
            <v>48</v>
          </cell>
        </row>
        <row r="314">
          <cell r="I314">
            <v>56</v>
          </cell>
        </row>
        <row r="315">
          <cell r="I315">
            <v>58</v>
          </cell>
        </row>
        <row r="341">
          <cell r="I341">
            <v>12</v>
          </cell>
        </row>
        <row r="342">
          <cell r="I342">
            <v>22.5</v>
          </cell>
        </row>
        <row r="343">
          <cell r="I343">
            <v>22.25</v>
          </cell>
        </row>
        <row r="344">
          <cell r="I344">
            <v>20.25</v>
          </cell>
        </row>
        <row r="345">
          <cell r="I345">
            <v>24.5</v>
          </cell>
        </row>
        <row r="346">
          <cell r="I346">
            <v>8.25</v>
          </cell>
        </row>
        <row r="347">
          <cell r="I347">
            <v>13.25</v>
          </cell>
        </row>
        <row r="348">
          <cell r="I348">
            <v>25.25</v>
          </cell>
        </row>
        <row r="349">
          <cell r="I349">
            <v>18.5</v>
          </cell>
        </row>
        <row r="350">
          <cell r="I350">
            <v>15.75</v>
          </cell>
        </row>
        <row r="351">
          <cell r="I351">
            <v>18.75</v>
          </cell>
        </row>
        <row r="352">
          <cell r="I352">
            <v>12.25</v>
          </cell>
        </row>
        <row r="353">
          <cell r="I353">
            <v>5</v>
          </cell>
        </row>
        <row r="354">
          <cell r="I354">
            <v>13.5</v>
          </cell>
        </row>
        <row r="355">
          <cell r="I355">
            <v>13</v>
          </cell>
        </row>
        <row r="356">
          <cell r="I356">
            <v>13.5</v>
          </cell>
        </row>
        <row r="357">
          <cell r="I357">
            <v>10.75</v>
          </cell>
        </row>
        <row r="358">
          <cell r="I358">
            <v>9.75</v>
          </cell>
        </row>
        <row r="359">
          <cell r="I359">
            <v>20.75</v>
          </cell>
        </row>
        <row r="360">
          <cell r="I360">
            <v>22</v>
          </cell>
        </row>
        <row r="361">
          <cell r="I361">
            <v>25.75</v>
          </cell>
        </row>
        <row r="362">
          <cell r="I362">
            <v>20</v>
          </cell>
        </row>
        <row r="363">
          <cell r="I363">
            <v>15</v>
          </cell>
        </row>
        <row r="364">
          <cell r="I364">
            <v>22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دبلوم"/>
      <sheetName val="ترتيب"/>
      <sheetName val="كشف النقاط"/>
      <sheetName val="مداولات 1"/>
      <sheetName val="استدراك 1"/>
      <sheetName val="مداولات 2"/>
      <sheetName val="استدراك 2"/>
      <sheetName val="اعلان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I9">
            <v>48</v>
          </cell>
        </row>
        <row r="10">
          <cell r="I10">
            <v>72</v>
          </cell>
        </row>
        <row r="11">
          <cell r="I11">
            <v>72</v>
          </cell>
        </row>
        <row r="12">
          <cell r="I12">
            <v>54</v>
          </cell>
        </row>
        <row r="13">
          <cell r="I13">
            <v>78</v>
          </cell>
        </row>
        <row r="14">
          <cell r="I14">
            <v>69</v>
          </cell>
        </row>
        <row r="15">
          <cell r="I15">
            <v>54</v>
          </cell>
        </row>
        <row r="16">
          <cell r="I16">
            <v>60</v>
          </cell>
        </row>
        <row r="17">
          <cell r="I17">
            <v>72</v>
          </cell>
        </row>
        <row r="18">
          <cell r="I18">
            <v>60</v>
          </cell>
        </row>
        <row r="19">
          <cell r="I19">
            <v>0</v>
          </cell>
        </row>
        <row r="20">
          <cell r="I20">
            <v>42</v>
          </cell>
        </row>
        <row r="21">
          <cell r="I21">
            <v>45</v>
          </cell>
        </row>
        <row r="22">
          <cell r="I22">
            <v>30</v>
          </cell>
        </row>
        <row r="23">
          <cell r="I23">
            <v>81</v>
          </cell>
        </row>
        <row r="24">
          <cell r="I24">
            <v>48</v>
          </cell>
        </row>
        <row r="25">
          <cell r="I25">
            <v>69</v>
          </cell>
        </row>
        <row r="26">
          <cell r="I26">
            <v>60</v>
          </cell>
        </row>
        <row r="27">
          <cell r="I27">
            <v>66</v>
          </cell>
        </row>
        <row r="60">
          <cell r="I60">
            <v>27</v>
          </cell>
        </row>
        <row r="61">
          <cell r="I61">
            <v>81</v>
          </cell>
        </row>
        <row r="62">
          <cell r="I62">
            <v>88.5</v>
          </cell>
        </row>
        <row r="63">
          <cell r="I63">
            <v>70.5</v>
          </cell>
        </row>
        <row r="64">
          <cell r="I64">
            <v>93</v>
          </cell>
        </row>
        <row r="65">
          <cell r="I65">
            <v>94.5</v>
          </cell>
        </row>
        <row r="66">
          <cell r="I66">
            <v>46.5</v>
          </cell>
        </row>
        <row r="67">
          <cell r="I67">
            <v>90</v>
          </cell>
        </row>
        <row r="68">
          <cell r="I68">
            <v>93</v>
          </cell>
        </row>
        <row r="69">
          <cell r="I69">
            <v>64.5</v>
          </cell>
        </row>
        <row r="70">
          <cell r="I70">
            <v>0</v>
          </cell>
        </row>
        <row r="71">
          <cell r="I71">
            <v>37.5</v>
          </cell>
        </row>
        <row r="72">
          <cell r="I72">
            <v>27</v>
          </cell>
        </row>
        <row r="73">
          <cell r="I73">
            <v>37.5</v>
          </cell>
        </row>
        <row r="74">
          <cell r="I74">
            <v>97.5</v>
          </cell>
        </row>
        <row r="75">
          <cell r="I75">
            <v>108</v>
          </cell>
        </row>
        <row r="76">
          <cell r="I76">
            <v>60</v>
          </cell>
        </row>
        <row r="77">
          <cell r="I77">
            <v>69</v>
          </cell>
        </row>
        <row r="78">
          <cell r="I78">
            <v>93</v>
          </cell>
        </row>
        <row r="105">
          <cell r="I105">
            <v>43.5</v>
          </cell>
        </row>
        <row r="106">
          <cell r="I106">
            <v>79.5</v>
          </cell>
        </row>
        <row r="107">
          <cell r="I107">
            <v>45</v>
          </cell>
        </row>
        <row r="108">
          <cell r="I108">
            <v>37.5</v>
          </cell>
        </row>
        <row r="109">
          <cell r="I109">
            <v>60</v>
          </cell>
        </row>
        <row r="110">
          <cell r="I110">
            <v>61.5</v>
          </cell>
        </row>
        <row r="111">
          <cell r="I111">
            <v>64.5</v>
          </cell>
        </row>
        <row r="112">
          <cell r="I112">
            <v>61.5</v>
          </cell>
        </row>
        <row r="113">
          <cell r="I113">
            <v>57</v>
          </cell>
        </row>
        <row r="114">
          <cell r="I114">
            <v>55.5</v>
          </cell>
        </row>
        <row r="115">
          <cell r="I115">
            <v>0</v>
          </cell>
        </row>
        <row r="116">
          <cell r="I116">
            <v>39</v>
          </cell>
        </row>
        <row r="117">
          <cell r="I117">
            <v>42</v>
          </cell>
        </row>
        <row r="118">
          <cell r="I118">
            <v>54</v>
          </cell>
        </row>
        <row r="119">
          <cell r="I119">
            <v>63</v>
          </cell>
        </row>
        <row r="120">
          <cell r="I120">
            <v>54</v>
          </cell>
        </row>
        <row r="121">
          <cell r="I121">
            <v>63</v>
          </cell>
        </row>
        <row r="122">
          <cell r="I122">
            <v>75</v>
          </cell>
        </row>
        <row r="123">
          <cell r="I123">
            <v>69</v>
          </cell>
        </row>
        <row r="156">
          <cell r="I156">
            <v>15</v>
          </cell>
        </row>
        <row r="157">
          <cell r="I157">
            <v>15</v>
          </cell>
        </row>
        <row r="158">
          <cell r="I158">
            <v>10</v>
          </cell>
        </row>
        <row r="159">
          <cell r="I159">
            <v>8</v>
          </cell>
        </row>
        <row r="160">
          <cell r="I160">
            <v>13</v>
          </cell>
        </row>
        <row r="161">
          <cell r="I161">
            <v>12.5</v>
          </cell>
        </row>
        <row r="162">
          <cell r="I162">
            <v>10.5</v>
          </cell>
        </row>
        <row r="163">
          <cell r="I163">
            <v>4</v>
          </cell>
        </row>
        <row r="164">
          <cell r="I164">
            <v>3</v>
          </cell>
        </row>
        <row r="165">
          <cell r="I165">
            <v>12.5</v>
          </cell>
        </row>
        <row r="166">
          <cell r="I166">
            <v>0</v>
          </cell>
        </row>
        <row r="167">
          <cell r="I167">
            <v>11</v>
          </cell>
        </row>
        <row r="168">
          <cell r="I168">
            <v>3</v>
          </cell>
        </row>
        <row r="169">
          <cell r="I169">
            <v>5</v>
          </cell>
        </row>
        <row r="170">
          <cell r="I170">
            <v>11.5</v>
          </cell>
        </row>
        <row r="171">
          <cell r="I171">
            <v>10</v>
          </cell>
        </row>
        <row r="172">
          <cell r="I172">
            <v>11</v>
          </cell>
        </row>
        <row r="173">
          <cell r="I173">
            <v>11</v>
          </cell>
        </row>
        <row r="174">
          <cell r="I174">
            <v>10</v>
          </cell>
        </row>
        <row r="200">
          <cell r="I200">
            <v>34.5</v>
          </cell>
        </row>
        <row r="201">
          <cell r="I201">
            <v>43.5</v>
          </cell>
        </row>
        <row r="202">
          <cell r="I202">
            <v>37.5</v>
          </cell>
        </row>
        <row r="203">
          <cell r="I203">
            <v>45</v>
          </cell>
        </row>
        <row r="204">
          <cell r="I204">
            <v>40.5</v>
          </cell>
        </row>
        <row r="205">
          <cell r="I205">
            <v>36</v>
          </cell>
        </row>
        <row r="206">
          <cell r="I206">
            <v>36</v>
          </cell>
        </row>
        <row r="207">
          <cell r="I207">
            <v>46.5</v>
          </cell>
        </row>
        <row r="208">
          <cell r="I208">
            <v>36</v>
          </cell>
        </row>
        <row r="209">
          <cell r="I209">
            <v>42</v>
          </cell>
        </row>
        <row r="210">
          <cell r="I210">
            <v>0</v>
          </cell>
        </row>
        <row r="211">
          <cell r="I211">
            <v>37.5</v>
          </cell>
        </row>
        <row r="212">
          <cell r="I212">
            <v>25.5</v>
          </cell>
        </row>
        <row r="213">
          <cell r="I213">
            <v>31.5</v>
          </cell>
        </row>
        <row r="214">
          <cell r="I214">
            <v>36</v>
          </cell>
        </row>
        <row r="215">
          <cell r="I215">
            <v>31.5</v>
          </cell>
        </row>
        <row r="216">
          <cell r="I216">
            <v>33</v>
          </cell>
        </row>
        <row r="217">
          <cell r="I217">
            <v>30</v>
          </cell>
        </row>
        <row r="218">
          <cell r="I218">
            <v>42</v>
          </cell>
        </row>
        <row r="247">
          <cell r="I247">
            <v>29.25</v>
          </cell>
        </row>
        <row r="248">
          <cell r="I248">
            <v>36.75</v>
          </cell>
        </row>
        <row r="249">
          <cell r="I249">
            <v>39.75</v>
          </cell>
        </row>
        <row r="250">
          <cell r="I250">
            <v>25.5</v>
          </cell>
        </row>
        <row r="251">
          <cell r="I251">
            <v>38.25</v>
          </cell>
        </row>
        <row r="252">
          <cell r="I252">
            <v>45</v>
          </cell>
        </row>
        <row r="253">
          <cell r="I253">
            <v>27</v>
          </cell>
        </row>
        <row r="254">
          <cell r="I254">
            <v>35.25</v>
          </cell>
        </row>
        <row r="255">
          <cell r="I255">
            <v>40.5</v>
          </cell>
        </row>
        <row r="256">
          <cell r="I256">
            <v>37.5</v>
          </cell>
        </row>
        <row r="257">
          <cell r="I257">
            <v>0</v>
          </cell>
        </row>
        <row r="258">
          <cell r="I258">
            <v>28.5</v>
          </cell>
        </row>
        <row r="259">
          <cell r="I259">
            <v>27</v>
          </cell>
        </row>
        <row r="260">
          <cell r="I260">
            <v>22.5</v>
          </cell>
        </row>
        <row r="261">
          <cell r="I261">
            <v>40.5</v>
          </cell>
        </row>
        <row r="262">
          <cell r="I262">
            <v>42.75</v>
          </cell>
        </row>
        <row r="263">
          <cell r="I263">
            <v>39</v>
          </cell>
        </row>
        <row r="264">
          <cell r="I264">
            <v>32.25</v>
          </cell>
        </row>
        <row r="265">
          <cell r="I265">
            <v>22.5</v>
          </cell>
        </row>
        <row r="292">
          <cell r="I292">
            <v>11.25</v>
          </cell>
        </row>
        <row r="293">
          <cell r="I293">
            <v>16.5</v>
          </cell>
        </row>
        <row r="294">
          <cell r="I294">
            <v>9.75</v>
          </cell>
        </row>
        <row r="295">
          <cell r="I295">
            <v>11.25</v>
          </cell>
        </row>
        <row r="296">
          <cell r="I296">
            <v>12.375</v>
          </cell>
        </row>
        <row r="297">
          <cell r="I297">
            <v>35.25</v>
          </cell>
        </row>
        <row r="298">
          <cell r="I298">
            <v>23.25</v>
          </cell>
        </row>
        <row r="299">
          <cell r="I299">
            <v>28.5</v>
          </cell>
        </row>
        <row r="300">
          <cell r="I300">
            <v>12.75</v>
          </cell>
        </row>
        <row r="301">
          <cell r="I301">
            <v>18.75</v>
          </cell>
        </row>
        <row r="302">
          <cell r="I302">
            <v>0</v>
          </cell>
        </row>
        <row r="303">
          <cell r="I303">
            <v>13.5</v>
          </cell>
        </row>
        <row r="304">
          <cell r="I304">
            <v>12</v>
          </cell>
        </row>
        <row r="305">
          <cell r="I305">
            <v>9</v>
          </cell>
        </row>
        <row r="306">
          <cell r="I306">
            <v>8.25</v>
          </cell>
        </row>
        <row r="307">
          <cell r="I307">
            <v>3</v>
          </cell>
        </row>
        <row r="308">
          <cell r="I308">
            <v>15</v>
          </cell>
        </row>
        <row r="309">
          <cell r="I309">
            <v>17.25</v>
          </cell>
        </row>
        <row r="310">
          <cell r="I310">
            <v>16.5</v>
          </cell>
        </row>
        <row r="340">
          <cell r="I340">
            <v>5.375</v>
          </cell>
        </row>
        <row r="341">
          <cell r="I341">
            <v>8.5</v>
          </cell>
        </row>
        <row r="342">
          <cell r="I342">
            <v>4.25</v>
          </cell>
        </row>
        <row r="343">
          <cell r="I343">
            <v>7</v>
          </cell>
        </row>
        <row r="344">
          <cell r="I344">
            <v>6.25</v>
          </cell>
        </row>
        <row r="345">
          <cell r="I345">
            <v>7.25</v>
          </cell>
        </row>
        <row r="346">
          <cell r="I346">
            <v>6</v>
          </cell>
        </row>
        <row r="347">
          <cell r="I347">
            <v>6.5</v>
          </cell>
        </row>
        <row r="348">
          <cell r="I348">
            <v>5.875</v>
          </cell>
        </row>
        <row r="349">
          <cell r="I349">
            <v>4.375</v>
          </cell>
        </row>
        <row r="350">
          <cell r="I350">
            <v>0</v>
          </cell>
        </row>
        <row r="351">
          <cell r="I351">
            <v>4.5</v>
          </cell>
        </row>
        <row r="352">
          <cell r="I352">
            <v>4.5</v>
          </cell>
        </row>
        <row r="353">
          <cell r="I353">
            <v>4.75</v>
          </cell>
        </row>
        <row r="354">
          <cell r="I354">
            <v>9.25</v>
          </cell>
        </row>
        <row r="355">
          <cell r="I355">
            <v>6.5</v>
          </cell>
        </row>
        <row r="356">
          <cell r="I356">
            <v>12.625</v>
          </cell>
        </row>
        <row r="357">
          <cell r="I357">
            <v>10</v>
          </cell>
        </row>
        <row r="358">
          <cell r="I358">
            <v>11</v>
          </cell>
        </row>
        <row r="387">
          <cell r="I387">
            <v>10</v>
          </cell>
        </row>
        <row r="388">
          <cell r="I388">
            <v>7</v>
          </cell>
        </row>
        <row r="389">
          <cell r="I389">
            <v>5</v>
          </cell>
        </row>
        <row r="390">
          <cell r="I390">
            <v>8</v>
          </cell>
        </row>
        <row r="391">
          <cell r="I391">
            <v>9</v>
          </cell>
        </row>
        <row r="392">
          <cell r="I392">
            <v>7</v>
          </cell>
        </row>
        <row r="393">
          <cell r="I393">
            <v>5</v>
          </cell>
        </row>
        <row r="394">
          <cell r="I394">
            <v>3</v>
          </cell>
        </row>
        <row r="395">
          <cell r="I395">
            <v>5</v>
          </cell>
        </row>
        <row r="396">
          <cell r="I396">
            <v>7</v>
          </cell>
        </row>
        <row r="397">
          <cell r="I397">
            <v>0</v>
          </cell>
        </row>
        <row r="398">
          <cell r="I398">
            <v>4</v>
          </cell>
        </row>
        <row r="399">
          <cell r="I399">
            <v>4</v>
          </cell>
        </row>
        <row r="400">
          <cell r="I400">
            <v>4</v>
          </cell>
        </row>
        <row r="401">
          <cell r="I401">
            <v>5</v>
          </cell>
        </row>
        <row r="402">
          <cell r="I402">
            <v>4</v>
          </cell>
        </row>
        <row r="403">
          <cell r="I403">
            <v>5</v>
          </cell>
        </row>
        <row r="404">
          <cell r="I404">
            <v>11.5</v>
          </cell>
        </row>
        <row r="405">
          <cell r="I405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ترتيب 2013"/>
      <sheetName val="Feuil2"/>
      <sheetName val="دبلوم"/>
      <sheetName val="اعلان"/>
      <sheetName val="كشف النقاط"/>
      <sheetName val="مداولات 1"/>
      <sheetName val="مداولات 2"/>
      <sheetName val="الاستدراك 2"/>
      <sheetName val="استدراك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I9">
            <v>98</v>
          </cell>
        </row>
        <row r="10">
          <cell r="I10">
            <v>72</v>
          </cell>
        </row>
        <row r="11">
          <cell r="I11">
            <v>86</v>
          </cell>
        </row>
        <row r="12">
          <cell r="I12">
            <v>96</v>
          </cell>
        </row>
        <row r="13">
          <cell r="I13">
            <v>86</v>
          </cell>
        </row>
        <row r="14">
          <cell r="I14">
            <v>80</v>
          </cell>
        </row>
        <row r="15">
          <cell r="I15">
            <v>82</v>
          </cell>
        </row>
        <row r="16">
          <cell r="I16">
            <v>82</v>
          </cell>
        </row>
        <row r="17">
          <cell r="I17">
            <v>82</v>
          </cell>
        </row>
        <row r="18">
          <cell r="I18">
            <v>76</v>
          </cell>
        </row>
        <row r="19">
          <cell r="I19">
            <v>66</v>
          </cell>
        </row>
        <row r="20">
          <cell r="I20">
            <v>56</v>
          </cell>
        </row>
        <row r="21">
          <cell r="I21">
            <v>56</v>
          </cell>
        </row>
        <row r="22">
          <cell r="I22">
            <v>62</v>
          </cell>
        </row>
        <row r="23">
          <cell r="I23">
            <v>62</v>
          </cell>
        </row>
        <row r="59">
          <cell r="I59">
            <v>102</v>
          </cell>
        </row>
        <row r="60">
          <cell r="I60">
            <v>90</v>
          </cell>
        </row>
        <row r="61">
          <cell r="I61">
            <v>106</v>
          </cell>
        </row>
        <row r="62">
          <cell r="I62">
            <v>68</v>
          </cell>
        </row>
        <row r="63">
          <cell r="I63">
            <v>102</v>
          </cell>
        </row>
        <row r="64">
          <cell r="I64">
            <v>67</v>
          </cell>
        </row>
        <row r="65">
          <cell r="I65">
            <v>76</v>
          </cell>
        </row>
        <row r="66">
          <cell r="I66">
            <v>60</v>
          </cell>
        </row>
        <row r="67">
          <cell r="I67">
            <v>68</v>
          </cell>
        </row>
        <row r="68">
          <cell r="I68">
            <v>68</v>
          </cell>
        </row>
        <row r="69">
          <cell r="I69">
            <v>56</v>
          </cell>
        </row>
        <row r="70">
          <cell r="I70">
            <v>64</v>
          </cell>
        </row>
        <row r="71">
          <cell r="I71">
            <v>64</v>
          </cell>
        </row>
        <row r="72">
          <cell r="I72">
            <v>84</v>
          </cell>
        </row>
        <row r="73">
          <cell r="I73">
            <v>85.5</v>
          </cell>
        </row>
        <row r="110">
          <cell r="I110">
            <v>72.5</v>
          </cell>
        </row>
        <row r="111">
          <cell r="I111">
            <v>45</v>
          </cell>
        </row>
        <row r="112">
          <cell r="I112">
            <v>60</v>
          </cell>
        </row>
        <row r="113">
          <cell r="I113">
            <v>60</v>
          </cell>
        </row>
        <row r="114">
          <cell r="I114">
            <v>37.5</v>
          </cell>
        </row>
        <row r="115">
          <cell r="I115">
            <v>50</v>
          </cell>
        </row>
        <row r="116">
          <cell r="I116">
            <v>50</v>
          </cell>
        </row>
        <row r="117">
          <cell r="I117">
            <v>35</v>
          </cell>
        </row>
        <row r="118">
          <cell r="I118">
            <v>7.5</v>
          </cell>
        </row>
        <row r="119">
          <cell r="I119">
            <v>52.5</v>
          </cell>
        </row>
        <row r="120">
          <cell r="I120">
            <v>52.5</v>
          </cell>
        </row>
        <row r="121">
          <cell r="I121">
            <v>32.5</v>
          </cell>
        </row>
        <row r="122">
          <cell r="I122">
            <v>50</v>
          </cell>
        </row>
        <row r="123">
          <cell r="I123">
            <v>15</v>
          </cell>
        </row>
        <row r="124">
          <cell r="I124">
            <v>62.5</v>
          </cell>
        </row>
        <row r="158">
          <cell r="I158">
            <v>67.5</v>
          </cell>
        </row>
        <row r="159">
          <cell r="I159">
            <v>55</v>
          </cell>
        </row>
        <row r="160">
          <cell r="I160">
            <v>57.5</v>
          </cell>
        </row>
        <row r="161">
          <cell r="I161">
            <v>55</v>
          </cell>
        </row>
        <row r="162">
          <cell r="I162">
            <v>57.5</v>
          </cell>
        </row>
        <row r="163">
          <cell r="I163">
            <v>55</v>
          </cell>
        </row>
        <row r="164">
          <cell r="I164">
            <v>52.5</v>
          </cell>
        </row>
        <row r="165">
          <cell r="I165">
            <v>55</v>
          </cell>
        </row>
        <row r="166">
          <cell r="I166">
            <v>52.5</v>
          </cell>
        </row>
        <row r="167">
          <cell r="I167">
            <v>52.5</v>
          </cell>
        </row>
        <row r="168">
          <cell r="I168">
            <v>52.5</v>
          </cell>
        </row>
        <row r="169">
          <cell r="I169">
            <v>52.5</v>
          </cell>
        </row>
        <row r="170">
          <cell r="I170">
            <v>52.5</v>
          </cell>
        </row>
        <row r="171">
          <cell r="I171">
            <v>50</v>
          </cell>
        </row>
        <row r="172">
          <cell r="I172">
            <v>50</v>
          </cell>
        </row>
        <row r="207">
          <cell r="I207">
            <v>62</v>
          </cell>
        </row>
        <row r="208">
          <cell r="I208">
            <v>54</v>
          </cell>
        </row>
        <row r="209">
          <cell r="I209">
            <v>64</v>
          </cell>
        </row>
        <row r="210">
          <cell r="I210">
            <v>50</v>
          </cell>
        </row>
        <row r="211">
          <cell r="I211">
            <v>64</v>
          </cell>
        </row>
        <row r="212">
          <cell r="I212">
            <v>48</v>
          </cell>
        </row>
        <row r="213">
          <cell r="I213">
            <v>64</v>
          </cell>
        </row>
        <row r="214">
          <cell r="I214">
            <v>40</v>
          </cell>
        </row>
        <row r="215">
          <cell r="I215">
            <v>30</v>
          </cell>
        </row>
        <row r="216">
          <cell r="I216">
            <v>28</v>
          </cell>
        </row>
        <row r="217">
          <cell r="I217">
            <v>48</v>
          </cell>
        </row>
        <row r="218">
          <cell r="I218">
            <v>28</v>
          </cell>
        </row>
        <row r="219">
          <cell r="I219">
            <v>40</v>
          </cell>
        </row>
        <row r="220">
          <cell r="I220">
            <v>44</v>
          </cell>
        </row>
        <row r="221">
          <cell r="I221">
            <v>40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محضر"/>
      <sheetName val="كشوف النقاط"/>
      <sheetName val="اعلان"/>
      <sheetName val="كشف النقاط"/>
      <sheetName val="مداولات 1"/>
      <sheetName val="مداولات 2"/>
      <sheetName val="استدراك 2"/>
      <sheetName val="ترتيب"/>
      <sheetName val="الاستدراك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I9">
            <v>72</v>
          </cell>
        </row>
        <row r="10">
          <cell r="I10">
            <v>78</v>
          </cell>
        </row>
        <row r="11">
          <cell r="I11">
            <v>72</v>
          </cell>
        </row>
        <row r="12">
          <cell r="I12">
            <v>60</v>
          </cell>
        </row>
        <row r="13">
          <cell r="I13">
            <v>48</v>
          </cell>
        </row>
        <row r="14">
          <cell r="I14">
            <v>36</v>
          </cell>
        </row>
        <row r="15">
          <cell r="I15">
            <v>66</v>
          </cell>
        </row>
        <row r="16">
          <cell r="I16">
            <v>84</v>
          </cell>
        </row>
        <row r="17">
          <cell r="I17">
            <v>72</v>
          </cell>
        </row>
        <row r="18">
          <cell r="I18">
            <v>90</v>
          </cell>
        </row>
        <row r="19">
          <cell r="I19">
            <v>78</v>
          </cell>
        </row>
        <row r="20">
          <cell r="I20">
            <v>48</v>
          </cell>
        </row>
        <row r="21">
          <cell r="I21">
            <v>30</v>
          </cell>
        </row>
        <row r="22">
          <cell r="I22">
            <v>72</v>
          </cell>
        </row>
        <row r="23">
          <cell r="I23">
            <v>60</v>
          </cell>
        </row>
        <row r="24">
          <cell r="I24">
            <v>60</v>
          </cell>
        </row>
        <row r="25">
          <cell r="I25">
            <v>66</v>
          </cell>
        </row>
        <row r="26">
          <cell r="I26">
            <v>54</v>
          </cell>
        </row>
        <row r="27">
          <cell r="I27">
            <v>48</v>
          </cell>
        </row>
        <row r="28">
          <cell r="I28">
            <v>66</v>
          </cell>
        </row>
        <row r="29">
          <cell r="I29">
            <v>0</v>
          </cell>
        </row>
        <row r="61">
          <cell r="I61">
            <v>92</v>
          </cell>
        </row>
        <row r="62">
          <cell r="I62">
            <v>88</v>
          </cell>
        </row>
        <row r="63">
          <cell r="I63">
            <v>96</v>
          </cell>
        </row>
        <row r="64">
          <cell r="I64">
            <v>68</v>
          </cell>
        </row>
        <row r="65">
          <cell r="I65">
            <v>100</v>
          </cell>
        </row>
        <row r="66">
          <cell r="I66">
            <v>72</v>
          </cell>
        </row>
        <row r="67">
          <cell r="I67">
            <v>76</v>
          </cell>
        </row>
        <row r="68">
          <cell r="I68">
            <v>64</v>
          </cell>
        </row>
        <row r="69">
          <cell r="I69">
            <v>64</v>
          </cell>
        </row>
        <row r="70">
          <cell r="I70">
            <v>72</v>
          </cell>
        </row>
        <row r="71">
          <cell r="I71">
            <v>84</v>
          </cell>
        </row>
        <row r="72">
          <cell r="I72">
            <v>56</v>
          </cell>
        </row>
        <row r="73">
          <cell r="I73">
            <v>84</v>
          </cell>
        </row>
        <row r="74">
          <cell r="I74">
            <v>80</v>
          </cell>
        </row>
        <row r="75">
          <cell r="I75">
            <v>84</v>
          </cell>
        </row>
        <row r="76">
          <cell r="I76">
            <v>64</v>
          </cell>
        </row>
        <row r="77">
          <cell r="I77">
            <v>100</v>
          </cell>
        </row>
        <row r="78">
          <cell r="I78">
            <v>64</v>
          </cell>
        </row>
        <row r="79">
          <cell r="I79">
            <v>72</v>
          </cell>
        </row>
        <row r="80">
          <cell r="I80">
            <v>76</v>
          </cell>
        </row>
        <row r="81">
          <cell r="I81">
            <v>0</v>
          </cell>
        </row>
        <row r="107">
          <cell r="I107">
            <v>78</v>
          </cell>
        </row>
        <row r="108">
          <cell r="I108">
            <v>36</v>
          </cell>
        </row>
        <row r="109">
          <cell r="I109">
            <v>60</v>
          </cell>
        </row>
        <row r="110">
          <cell r="I110">
            <v>78</v>
          </cell>
        </row>
        <row r="111">
          <cell r="I111">
            <v>36</v>
          </cell>
        </row>
        <row r="112">
          <cell r="I112">
            <v>48</v>
          </cell>
        </row>
        <row r="113">
          <cell r="I113">
            <v>54</v>
          </cell>
        </row>
        <row r="114">
          <cell r="I114">
            <v>36</v>
          </cell>
        </row>
        <row r="115">
          <cell r="I115">
            <v>42</v>
          </cell>
        </row>
        <row r="116">
          <cell r="I116">
            <v>93</v>
          </cell>
        </row>
        <row r="117">
          <cell r="I117">
            <v>36</v>
          </cell>
        </row>
        <row r="118">
          <cell r="I118">
            <v>36</v>
          </cell>
        </row>
        <row r="119">
          <cell r="I119">
            <v>63</v>
          </cell>
        </row>
        <row r="120">
          <cell r="I120">
            <v>42</v>
          </cell>
        </row>
        <row r="121">
          <cell r="I121">
            <v>42</v>
          </cell>
        </row>
        <row r="122">
          <cell r="I122">
            <v>30</v>
          </cell>
        </row>
        <row r="123">
          <cell r="I123">
            <v>36</v>
          </cell>
        </row>
        <row r="124">
          <cell r="I124">
            <v>36</v>
          </cell>
        </row>
        <row r="125">
          <cell r="I125">
            <v>30</v>
          </cell>
        </row>
        <row r="126">
          <cell r="I126">
            <v>60</v>
          </cell>
        </row>
        <row r="127">
          <cell r="I127">
            <v>0</v>
          </cell>
        </row>
        <row r="154">
          <cell r="I154">
            <v>60</v>
          </cell>
        </row>
        <row r="155">
          <cell r="I155">
            <v>32</v>
          </cell>
        </row>
        <row r="156">
          <cell r="I156">
            <v>40</v>
          </cell>
        </row>
        <row r="157">
          <cell r="I157">
            <v>60</v>
          </cell>
        </row>
        <row r="158">
          <cell r="I158">
            <v>40</v>
          </cell>
        </row>
        <row r="159">
          <cell r="I159">
            <v>52</v>
          </cell>
        </row>
        <row r="160">
          <cell r="I160">
            <v>48</v>
          </cell>
        </row>
        <row r="161">
          <cell r="I161">
            <v>48</v>
          </cell>
        </row>
        <row r="162">
          <cell r="I162">
            <v>0</v>
          </cell>
        </row>
        <row r="163">
          <cell r="I163">
            <v>56</v>
          </cell>
        </row>
        <row r="164">
          <cell r="I164">
            <v>60</v>
          </cell>
        </row>
        <row r="165">
          <cell r="I165">
            <v>40</v>
          </cell>
        </row>
        <row r="166">
          <cell r="I166">
            <v>44</v>
          </cell>
        </row>
        <row r="167">
          <cell r="I167">
            <v>28</v>
          </cell>
        </row>
        <row r="168">
          <cell r="I168">
            <v>44</v>
          </cell>
        </row>
        <row r="169">
          <cell r="I169">
            <v>28</v>
          </cell>
        </row>
        <row r="170">
          <cell r="I170">
            <v>48</v>
          </cell>
        </row>
        <row r="171">
          <cell r="I171">
            <v>52</v>
          </cell>
        </row>
        <row r="172">
          <cell r="I172">
            <v>44</v>
          </cell>
        </row>
        <row r="173">
          <cell r="I173">
            <v>52</v>
          </cell>
        </row>
        <row r="174">
          <cell r="I174">
            <v>0</v>
          </cell>
        </row>
        <row r="202">
          <cell r="I202">
            <v>62</v>
          </cell>
        </row>
        <row r="203">
          <cell r="I203">
            <v>40</v>
          </cell>
        </row>
        <row r="204">
          <cell r="I204">
            <v>32</v>
          </cell>
        </row>
        <row r="205">
          <cell r="I205">
            <v>52</v>
          </cell>
        </row>
        <row r="206">
          <cell r="I206">
            <v>40</v>
          </cell>
        </row>
        <row r="207">
          <cell r="I207">
            <v>42</v>
          </cell>
        </row>
        <row r="208">
          <cell r="I208">
            <v>34</v>
          </cell>
        </row>
        <row r="209">
          <cell r="I209">
            <v>52</v>
          </cell>
        </row>
        <row r="210">
          <cell r="I210">
            <v>28</v>
          </cell>
        </row>
        <row r="211">
          <cell r="I211">
            <v>58</v>
          </cell>
        </row>
        <row r="212">
          <cell r="I212">
            <v>52</v>
          </cell>
        </row>
        <row r="213">
          <cell r="I213">
            <v>20</v>
          </cell>
        </row>
        <row r="214">
          <cell r="I214">
            <v>40</v>
          </cell>
        </row>
        <row r="215">
          <cell r="I215">
            <v>24</v>
          </cell>
        </row>
        <row r="216">
          <cell r="I216">
            <v>22</v>
          </cell>
        </row>
        <row r="217">
          <cell r="I217">
            <v>36</v>
          </cell>
        </row>
        <row r="218">
          <cell r="I218">
            <v>40</v>
          </cell>
        </row>
        <row r="219">
          <cell r="I219">
            <v>32</v>
          </cell>
        </row>
        <row r="220">
          <cell r="I220">
            <v>42</v>
          </cell>
        </row>
        <row r="221">
          <cell r="I221">
            <v>40</v>
          </cell>
        </row>
        <row r="222">
          <cell r="I222">
            <v>0</v>
          </cell>
        </row>
        <row r="248">
          <cell r="I248">
            <v>28</v>
          </cell>
        </row>
        <row r="249">
          <cell r="I249">
            <v>24</v>
          </cell>
        </row>
        <row r="250">
          <cell r="I250">
            <v>22</v>
          </cell>
        </row>
        <row r="251">
          <cell r="I251">
            <v>20</v>
          </cell>
        </row>
        <row r="252">
          <cell r="I252">
            <v>20</v>
          </cell>
        </row>
        <row r="253">
          <cell r="I253">
            <v>28</v>
          </cell>
        </row>
        <row r="254">
          <cell r="I254">
            <v>18</v>
          </cell>
        </row>
        <row r="255">
          <cell r="I255">
            <v>24</v>
          </cell>
        </row>
        <row r="256">
          <cell r="I256">
            <v>22</v>
          </cell>
        </row>
        <row r="257">
          <cell r="I257">
            <v>16</v>
          </cell>
        </row>
        <row r="258">
          <cell r="I258">
            <v>24</v>
          </cell>
        </row>
        <row r="259">
          <cell r="I259">
            <v>20</v>
          </cell>
        </row>
        <row r="260">
          <cell r="I260">
            <v>26</v>
          </cell>
        </row>
        <row r="261">
          <cell r="I261">
            <v>18</v>
          </cell>
        </row>
        <row r="262">
          <cell r="I262">
            <v>18</v>
          </cell>
        </row>
        <row r="263">
          <cell r="I263">
            <v>18</v>
          </cell>
        </row>
        <row r="264">
          <cell r="I264">
            <v>20</v>
          </cell>
        </row>
        <row r="265">
          <cell r="I265">
            <v>24</v>
          </cell>
        </row>
        <row r="266">
          <cell r="I266">
            <v>14</v>
          </cell>
        </row>
        <row r="267">
          <cell r="I267">
            <v>28</v>
          </cell>
        </row>
        <row r="268">
          <cell r="I26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6"/>
  <sheetViews>
    <sheetView rightToLeft="1" workbookViewId="0">
      <selection activeCell="S2" sqref="S2:W2"/>
    </sheetView>
  </sheetViews>
  <sheetFormatPr baseColWidth="10" defaultRowHeight="15"/>
  <cols>
    <col min="1" max="1" width="2.21875" style="3" customWidth="1"/>
    <col min="2" max="2" width="3" customWidth="1"/>
    <col min="3" max="3" width="5" customWidth="1"/>
    <col min="4" max="4" width="6.44140625" customWidth="1"/>
    <col min="5" max="5" width="3.21875" customWidth="1"/>
    <col min="6" max="6" width="5" customWidth="1"/>
    <col min="7" max="7" width="3.33203125" customWidth="1"/>
    <col min="8" max="8" width="7.21875" customWidth="1"/>
    <col min="9" max="9" width="3.44140625" customWidth="1"/>
    <col min="10" max="10" width="4.44140625" customWidth="1"/>
    <col min="11" max="11" width="4.21875" customWidth="1"/>
    <col min="12" max="12" width="6.21875" customWidth="1"/>
    <col min="13" max="14" width="3.88671875" customWidth="1"/>
    <col min="15" max="15" width="3.44140625" customWidth="1"/>
    <col min="16" max="16" width="4.33203125" customWidth="1"/>
    <col min="17" max="17" width="3.33203125" customWidth="1"/>
    <col min="18" max="18" width="4" customWidth="1"/>
    <col min="19" max="19" width="3.44140625" customWidth="1"/>
    <col min="20" max="20" width="4.44140625" customWidth="1"/>
    <col min="21" max="21" width="3" customWidth="1"/>
    <col min="22" max="22" width="4" customWidth="1"/>
    <col min="23" max="23" width="3.5546875" customWidth="1"/>
    <col min="24" max="24" width="4.33203125" customWidth="1"/>
    <col min="25" max="25" width="2.88671875" customWidth="1"/>
    <col min="26" max="26" width="4.109375" customWidth="1"/>
    <col min="27" max="27" width="3.44140625" customWidth="1"/>
    <col min="28" max="28" width="4.44140625" customWidth="1"/>
    <col min="29" max="29" width="3.77734375" customWidth="1"/>
    <col min="30" max="30" width="4.109375" customWidth="1"/>
    <col min="31" max="31" width="3.77734375" customWidth="1"/>
  </cols>
  <sheetData>
    <row r="1" spans="2:31" ht="18">
      <c r="B1" s="1" t="s">
        <v>0</v>
      </c>
      <c r="C1" s="1"/>
      <c r="S1" s="68" t="s">
        <v>147</v>
      </c>
    </row>
    <row r="2" spans="2:31" ht="18">
      <c r="B2" s="1" t="s">
        <v>1</v>
      </c>
      <c r="C2" s="1"/>
      <c r="S2" s="2" t="s">
        <v>37</v>
      </c>
    </row>
    <row r="3" spans="2:31" ht="18">
      <c r="B3" s="1" t="s">
        <v>2</v>
      </c>
      <c r="C3" s="1"/>
      <c r="S3" s="2" t="s">
        <v>3</v>
      </c>
    </row>
    <row r="5" spans="2:31" ht="18">
      <c r="C5" s="3" t="s">
        <v>4</v>
      </c>
      <c r="J5" s="1" t="s">
        <v>148</v>
      </c>
      <c r="T5" s="1" t="s">
        <v>5</v>
      </c>
      <c r="U5" s="1"/>
      <c r="V5" s="1"/>
      <c r="W5" s="1"/>
      <c r="X5" s="1"/>
      <c r="Y5" s="1"/>
      <c r="Z5" s="1"/>
      <c r="AB5" s="3" t="s">
        <v>6</v>
      </c>
    </row>
    <row r="6" spans="2:31" ht="18">
      <c r="O6" s="4"/>
    </row>
    <row r="7" spans="2:31" ht="15" customHeight="1">
      <c r="B7" s="5"/>
      <c r="C7" s="5"/>
      <c r="D7" s="5"/>
      <c r="E7" s="6"/>
      <c r="F7" s="7" t="s">
        <v>39</v>
      </c>
      <c r="G7" s="8"/>
      <c r="H7" s="8"/>
      <c r="I7" s="8"/>
      <c r="J7" s="8"/>
      <c r="K7" s="144" t="s">
        <v>7</v>
      </c>
      <c r="L7" s="10" t="s">
        <v>57</v>
      </c>
      <c r="M7" s="8"/>
      <c r="N7" s="8"/>
      <c r="O7" s="147" t="s">
        <v>7</v>
      </c>
      <c r="P7" s="7" t="s">
        <v>140</v>
      </c>
      <c r="Q7" s="8"/>
      <c r="R7" s="8"/>
      <c r="S7" s="8"/>
      <c r="T7" s="8"/>
      <c r="U7" s="144" t="s">
        <v>7</v>
      </c>
      <c r="V7" s="10" t="s">
        <v>149</v>
      </c>
      <c r="W7" s="69"/>
      <c r="X7" s="69"/>
      <c r="Y7" s="69"/>
      <c r="Z7" s="69"/>
      <c r="AA7" s="144" t="s">
        <v>7</v>
      </c>
      <c r="AB7" s="5"/>
      <c r="AC7" s="144" t="s">
        <v>7</v>
      </c>
      <c r="AD7" s="11"/>
      <c r="AE7" s="12"/>
    </row>
    <row r="8" spans="2:31" ht="15" customHeight="1">
      <c r="B8" s="70" t="s">
        <v>8</v>
      </c>
      <c r="C8" s="70" t="s">
        <v>9</v>
      </c>
      <c r="D8" s="71" t="s">
        <v>10</v>
      </c>
      <c r="E8" s="99" t="s">
        <v>11</v>
      </c>
      <c r="F8" s="16" t="s">
        <v>150</v>
      </c>
      <c r="G8" s="14"/>
      <c r="H8" s="13" t="s">
        <v>151</v>
      </c>
      <c r="I8" s="14"/>
      <c r="J8" s="16"/>
      <c r="K8" s="145"/>
      <c r="L8" s="14" t="s">
        <v>152</v>
      </c>
      <c r="M8" s="16"/>
      <c r="N8" s="16"/>
      <c r="O8" s="148"/>
      <c r="P8" s="15" t="s">
        <v>153</v>
      </c>
      <c r="Q8" s="15"/>
      <c r="R8" s="16" t="s">
        <v>154</v>
      </c>
      <c r="S8" s="15"/>
      <c r="T8" s="16"/>
      <c r="U8" s="145"/>
      <c r="V8" s="16" t="s">
        <v>155</v>
      </c>
      <c r="W8" s="15"/>
      <c r="X8" s="16" t="s">
        <v>156</v>
      </c>
      <c r="Y8" s="15"/>
      <c r="Z8" s="16"/>
      <c r="AA8" s="145"/>
      <c r="AB8" s="20" t="s">
        <v>14</v>
      </c>
      <c r="AC8" s="145"/>
      <c r="AD8" s="17"/>
      <c r="AE8" s="18"/>
    </row>
    <row r="9" spans="2:31" ht="15" customHeight="1">
      <c r="B9" s="20"/>
      <c r="C9" s="20"/>
      <c r="D9" s="20"/>
      <c r="E9" s="17"/>
      <c r="F9" s="23" t="s">
        <v>157</v>
      </c>
      <c r="G9" s="22"/>
      <c r="H9" s="21" t="s">
        <v>15</v>
      </c>
      <c r="I9" s="22"/>
      <c r="J9" s="73" t="s">
        <v>16</v>
      </c>
      <c r="K9" s="145"/>
      <c r="L9" s="25" t="s">
        <v>158</v>
      </c>
      <c r="M9" s="22"/>
      <c r="N9" s="26" t="s">
        <v>16</v>
      </c>
      <c r="O9" s="148"/>
      <c r="P9" s="23" t="s">
        <v>159</v>
      </c>
      <c r="Q9" s="22"/>
      <c r="R9" s="23" t="s">
        <v>160</v>
      </c>
      <c r="S9" s="25"/>
      <c r="T9" s="74" t="s">
        <v>16</v>
      </c>
      <c r="U9" s="145"/>
      <c r="V9" s="23" t="s">
        <v>161</v>
      </c>
      <c r="W9" s="25"/>
      <c r="X9" s="23" t="s">
        <v>157</v>
      </c>
      <c r="Y9" s="25"/>
      <c r="Z9" s="74" t="s">
        <v>16</v>
      </c>
      <c r="AA9" s="145"/>
      <c r="AB9" s="20" t="s">
        <v>17</v>
      </c>
      <c r="AC9" s="145"/>
      <c r="AD9" s="17" t="s">
        <v>18</v>
      </c>
      <c r="AE9" s="18"/>
    </row>
    <row r="10" spans="2:31" ht="15" customHeight="1">
      <c r="B10" s="75"/>
      <c r="C10" s="75"/>
      <c r="D10" s="76"/>
      <c r="E10" s="76"/>
      <c r="F10" s="77" t="s">
        <v>16</v>
      </c>
      <c r="G10" s="77" t="s">
        <v>19</v>
      </c>
      <c r="H10" s="77" t="s">
        <v>16</v>
      </c>
      <c r="I10" s="77" t="s">
        <v>19</v>
      </c>
      <c r="J10" s="78"/>
      <c r="K10" s="146"/>
      <c r="L10" s="77" t="s">
        <v>16</v>
      </c>
      <c r="M10" s="77" t="s">
        <v>19</v>
      </c>
      <c r="N10" s="78"/>
      <c r="O10" s="149"/>
      <c r="P10" s="79" t="s">
        <v>16</v>
      </c>
      <c r="Q10" s="77" t="s">
        <v>19</v>
      </c>
      <c r="R10" s="77" t="s">
        <v>16</v>
      </c>
      <c r="S10" s="77" t="s">
        <v>19</v>
      </c>
      <c r="T10" s="78"/>
      <c r="U10" s="146"/>
      <c r="V10" s="77" t="s">
        <v>16</v>
      </c>
      <c r="W10" s="77" t="s">
        <v>19</v>
      </c>
      <c r="X10" s="77" t="s">
        <v>16</v>
      </c>
      <c r="Y10" s="77" t="s">
        <v>19</v>
      </c>
      <c r="Z10" s="78"/>
      <c r="AA10" s="146"/>
      <c r="AB10" s="32"/>
      <c r="AC10" s="146"/>
      <c r="AD10" s="33"/>
      <c r="AE10" s="18"/>
    </row>
    <row r="11" spans="2:31" ht="15" customHeight="1">
      <c r="B11" s="19">
        <v>1</v>
      </c>
      <c r="C11" s="100" t="s">
        <v>162</v>
      </c>
      <c r="D11" s="100" t="s">
        <v>91</v>
      </c>
      <c r="E11" s="50"/>
      <c r="F11" s="80">
        <f>'[1]كشف النقاط'!I9</f>
        <v>69.75</v>
      </c>
      <c r="G11" s="77">
        <f>IF(F11&lt;60,0,6)</f>
        <v>6</v>
      </c>
      <c r="H11" s="80">
        <f>'[1]كشف النقاط'!I60</f>
        <v>61.5</v>
      </c>
      <c r="I11" s="77">
        <f>IF(H11&lt;60,0,6)</f>
        <v>6</v>
      </c>
      <c r="J11" s="81">
        <f>(H11+F11)/12</f>
        <v>10.9375</v>
      </c>
      <c r="K11" s="82">
        <f>IF(J11&lt;10,I11+G11,12)</f>
        <v>12</v>
      </c>
      <c r="L11" s="80">
        <f>'[1]كشف النقاط'!I105</f>
        <v>31.5</v>
      </c>
      <c r="M11" s="77">
        <f>IF(L11&lt;30,0,3)</f>
        <v>3</v>
      </c>
      <c r="N11" s="81">
        <f>L11/3</f>
        <v>10.5</v>
      </c>
      <c r="O11" s="82">
        <f>M11</f>
        <v>3</v>
      </c>
      <c r="P11" s="83">
        <f>'[1]كشف النقاط'!I154</f>
        <v>53</v>
      </c>
      <c r="Q11" s="77">
        <f>IF(P11&lt;40,0,4)</f>
        <v>4</v>
      </c>
      <c r="R11" s="80">
        <f>'[1]كشف النقاط'!I198</f>
        <v>52</v>
      </c>
      <c r="S11" s="77">
        <f>IF(R11&lt;40,0,4)</f>
        <v>4</v>
      </c>
      <c r="T11" s="80">
        <f>(R11+P11)/8</f>
        <v>13.125</v>
      </c>
      <c r="U11" s="84">
        <f>IF(T11&lt;10,S11+Q11,8)</f>
        <v>8</v>
      </c>
      <c r="V11" s="80">
        <f>'[1]كشف النقاط'!I248</f>
        <v>19.5</v>
      </c>
      <c r="W11" s="101">
        <f>IF(V11&lt;30,0,3)</f>
        <v>0</v>
      </c>
      <c r="X11" s="80">
        <f>'[1]كشف النقاط'!I292</f>
        <v>30.5</v>
      </c>
      <c r="Y11" s="101">
        <f>IF(X11&lt;40,0,4)</f>
        <v>0</v>
      </c>
      <c r="Z11" s="80">
        <f>(X11+V11)/7</f>
        <v>7.1428571428571432</v>
      </c>
      <c r="AA11" s="84">
        <f>IF(Z11&lt;10,Y11+W11,7)</f>
        <v>0</v>
      </c>
      <c r="AB11" s="80">
        <f>(X11+V11+R11+P11+L11+H11+F11)/30</f>
        <v>10.591666666666667</v>
      </c>
      <c r="AC11" s="38">
        <f>IF(AB11&lt;10,AA11+U11+O11+K11,30)</f>
        <v>30</v>
      </c>
      <c r="AD11" s="39" t="str">
        <f>IF(AB11&lt;10,"مؤجل","ناجح")</f>
        <v>ناجح</v>
      </c>
      <c r="AE11" s="53" t="str">
        <f>IF('[1]كشف النقاط'!H9+'[1]كشف النقاط'!H60+'[1]كشف النقاط'!H105+'[1]كشف النقاط'!H154+'[1]كشف النقاط'!H198+'[1]كشف النقاط'!H248+'[1]كشف النقاط'!H292&gt;0,"انقاذ"," ")</f>
        <v xml:space="preserve"> </v>
      </c>
    </row>
    <row r="12" spans="2:31" ht="15" customHeight="1">
      <c r="B12" s="19">
        <v>2</v>
      </c>
      <c r="C12" s="102" t="s">
        <v>163</v>
      </c>
      <c r="D12" s="103" t="s">
        <v>164</v>
      </c>
      <c r="E12" s="104"/>
      <c r="F12" s="80">
        <f>'[1]كشف النقاط'!I10</f>
        <v>57</v>
      </c>
      <c r="G12" s="77">
        <f t="shared" ref="G12:G33" si="0">IF(F12&lt;60,0,6)</f>
        <v>0</v>
      </c>
      <c r="H12" s="80">
        <f>'[1]كشف النقاط'!I61</f>
        <v>69</v>
      </c>
      <c r="I12" s="77">
        <f t="shared" ref="I12:I33" si="1">IF(H12&lt;60,0,6)</f>
        <v>6</v>
      </c>
      <c r="J12" s="81">
        <f t="shared" ref="J12:J33" si="2">(H12+F12)/12</f>
        <v>10.5</v>
      </c>
      <c r="K12" s="82">
        <f t="shared" ref="K12:K33" si="3">IF(J12&lt;10,I12+G12,12)</f>
        <v>12</v>
      </c>
      <c r="L12" s="80">
        <f>'[1]كشف النقاط'!I106</f>
        <v>33</v>
      </c>
      <c r="M12" s="77">
        <f t="shared" ref="M12:M33" si="4">IF(L12&lt;30,0,3)</f>
        <v>3</v>
      </c>
      <c r="N12" s="81">
        <f t="shared" ref="N12:N33" si="5">L12/3</f>
        <v>11</v>
      </c>
      <c r="O12" s="82">
        <f t="shared" ref="O12:O33" si="6">M12</f>
        <v>3</v>
      </c>
      <c r="P12" s="83">
        <f>'[1]كشف النقاط'!I155</f>
        <v>44</v>
      </c>
      <c r="Q12" s="77">
        <f t="shared" ref="Q12:Q33" si="7">IF(P12&lt;40,0,4)</f>
        <v>4</v>
      </c>
      <c r="R12" s="80">
        <f>'[1]كشف النقاط'!I199</f>
        <v>56</v>
      </c>
      <c r="S12" s="77">
        <f t="shared" ref="S12:S33" si="8">IF(R12&lt;40,0,4)</f>
        <v>4</v>
      </c>
      <c r="T12" s="80">
        <f t="shared" ref="T12:T33" si="9">(R12+P12)/8</f>
        <v>12.5</v>
      </c>
      <c r="U12" s="84">
        <f t="shared" ref="U12:U33" si="10">IF(T12&lt;10,S12+Q12,8)</f>
        <v>8</v>
      </c>
      <c r="V12" s="80">
        <f>'[1]كشف النقاط'!I249</f>
        <v>15.375</v>
      </c>
      <c r="W12" s="101">
        <f t="shared" ref="W12:W33" si="11">IF(V12&lt;30,0,3)</f>
        <v>0</v>
      </c>
      <c r="X12" s="80">
        <f>'[1]كشف النقاط'!I293</f>
        <v>50</v>
      </c>
      <c r="Y12" s="101">
        <f t="shared" ref="Y12:Y33" si="12">IF(X12&lt;40,0,4)</f>
        <v>4</v>
      </c>
      <c r="Z12" s="80">
        <f t="shared" ref="Z12:Z33" si="13">(X12+V12)/7</f>
        <v>9.3392857142857135</v>
      </c>
      <c r="AA12" s="84">
        <f t="shared" ref="AA12:AA33" si="14">IF(Z12&lt;10,Y12+W12,7)</f>
        <v>4</v>
      </c>
      <c r="AB12" s="80">
        <f t="shared" ref="AB12:AB33" si="15">(X12+V12+R12+P12+L12+H12+F12)/30</f>
        <v>10.8125</v>
      </c>
      <c r="AC12" s="38">
        <f t="shared" ref="AC12:AC33" si="16">IF(AB12&lt;10,AA12+U12+O12+K12,30)</f>
        <v>30</v>
      </c>
      <c r="AD12" s="39" t="str">
        <f t="shared" ref="AD12:AD33" si="17">IF(AB12&lt;10,"مؤجل","ناجح")</f>
        <v>ناجح</v>
      </c>
      <c r="AE12" s="53" t="str">
        <f>IF('[1]كشف النقاط'!H10+'[1]كشف النقاط'!H61+'[1]كشف النقاط'!H106+'[1]كشف النقاط'!H155+'[1]كشف النقاط'!H199+'[1]كشف النقاط'!H249+'[1]كشف النقاط'!H293&gt;0,"انقاذ"," ")</f>
        <v xml:space="preserve"> </v>
      </c>
    </row>
    <row r="13" spans="2:31" ht="15" customHeight="1">
      <c r="B13" s="19">
        <v>3</v>
      </c>
      <c r="C13" s="105" t="s">
        <v>165</v>
      </c>
      <c r="D13" s="105" t="s">
        <v>166</v>
      </c>
      <c r="E13" s="104"/>
      <c r="F13" s="80">
        <f>'[1]كشف النقاط'!I11</f>
        <v>68.25</v>
      </c>
      <c r="G13" s="77">
        <f t="shared" si="0"/>
        <v>6</v>
      </c>
      <c r="H13" s="80">
        <f>'[1]كشف النقاط'!I62</f>
        <v>63</v>
      </c>
      <c r="I13" s="77">
        <f t="shared" si="1"/>
        <v>6</v>
      </c>
      <c r="J13" s="81">
        <f t="shared" si="2"/>
        <v>10.9375</v>
      </c>
      <c r="K13" s="82">
        <f t="shared" si="3"/>
        <v>12</v>
      </c>
      <c r="L13" s="80">
        <f>'[1]كشف النقاط'!I107</f>
        <v>31.5</v>
      </c>
      <c r="M13" s="77">
        <f t="shared" si="4"/>
        <v>3</v>
      </c>
      <c r="N13" s="81">
        <f t="shared" si="5"/>
        <v>10.5</v>
      </c>
      <c r="O13" s="82">
        <f t="shared" si="6"/>
        <v>3</v>
      </c>
      <c r="P13" s="83">
        <f>'[1]كشف النقاط'!I156</f>
        <v>38</v>
      </c>
      <c r="Q13" s="77">
        <f t="shared" si="7"/>
        <v>0</v>
      </c>
      <c r="R13" s="80">
        <f>'[1]كشف النقاط'!I200</f>
        <v>56</v>
      </c>
      <c r="S13" s="77">
        <f t="shared" si="8"/>
        <v>4</v>
      </c>
      <c r="T13" s="80">
        <f t="shared" si="9"/>
        <v>11.75</v>
      </c>
      <c r="U13" s="84">
        <f t="shared" si="10"/>
        <v>8</v>
      </c>
      <c r="V13" s="80">
        <f>'[1]كشف النقاط'!I250</f>
        <v>19.125</v>
      </c>
      <c r="W13" s="101">
        <f t="shared" si="11"/>
        <v>0</v>
      </c>
      <c r="X13" s="80">
        <f>'[1]كشف النقاط'!I294</f>
        <v>40.5</v>
      </c>
      <c r="Y13" s="101">
        <f t="shared" si="12"/>
        <v>4</v>
      </c>
      <c r="Z13" s="80">
        <f t="shared" si="13"/>
        <v>8.5178571428571423</v>
      </c>
      <c r="AA13" s="84">
        <f t="shared" si="14"/>
        <v>4</v>
      </c>
      <c r="AB13" s="80">
        <f t="shared" si="15"/>
        <v>10.545833333333333</v>
      </c>
      <c r="AC13" s="38">
        <f t="shared" si="16"/>
        <v>30</v>
      </c>
      <c r="AD13" s="39" t="str">
        <f t="shared" si="17"/>
        <v>ناجح</v>
      </c>
      <c r="AE13" s="53" t="str">
        <f>IF('[1]كشف النقاط'!H11+'[1]كشف النقاط'!H62+'[1]كشف النقاط'!H107+'[1]كشف النقاط'!H156+'[1]كشف النقاط'!H200+'[1]كشف النقاط'!H250+'[1]كشف النقاط'!H294&gt;0,"انقاذ"," ")</f>
        <v xml:space="preserve"> </v>
      </c>
    </row>
    <row r="14" spans="2:31" ht="15" customHeight="1">
      <c r="B14" s="19">
        <v>4</v>
      </c>
      <c r="C14" s="106" t="s">
        <v>167</v>
      </c>
      <c r="D14" s="105" t="s">
        <v>168</v>
      </c>
      <c r="E14" s="104"/>
      <c r="F14" s="80">
        <f>'[1]كشف النقاط'!I12</f>
        <v>65.25</v>
      </c>
      <c r="G14" s="77">
        <f t="shared" si="0"/>
        <v>6</v>
      </c>
      <c r="H14" s="80">
        <f>'[1]كشف النقاط'!I63</f>
        <v>67.5</v>
      </c>
      <c r="I14" s="77">
        <f t="shared" si="1"/>
        <v>6</v>
      </c>
      <c r="J14" s="81">
        <f t="shared" si="2"/>
        <v>11.0625</v>
      </c>
      <c r="K14" s="82">
        <f t="shared" si="3"/>
        <v>12</v>
      </c>
      <c r="L14" s="80">
        <f>'[1]كشف النقاط'!I108</f>
        <v>30</v>
      </c>
      <c r="M14" s="77">
        <f t="shared" si="4"/>
        <v>3</v>
      </c>
      <c r="N14" s="81">
        <f t="shared" si="5"/>
        <v>10</v>
      </c>
      <c r="O14" s="82">
        <f t="shared" si="6"/>
        <v>3</v>
      </c>
      <c r="P14" s="83">
        <f>'[1]كشف النقاط'!I157</f>
        <v>40</v>
      </c>
      <c r="Q14" s="77">
        <f t="shared" si="7"/>
        <v>4</v>
      </c>
      <c r="R14" s="80">
        <f>'[1]كشف النقاط'!I201</f>
        <v>54</v>
      </c>
      <c r="S14" s="77">
        <f t="shared" si="8"/>
        <v>4</v>
      </c>
      <c r="T14" s="80">
        <f t="shared" si="9"/>
        <v>11.75</v>
      </c>
      <c r="U14" s="84">
        <f t="shared" si="10"/>
        <v>8</v>
      </c>
      <c r="V14" s="80">
        <f>'[1]كشف النقاط'!I251</f>
        <v>21.375</v>
      </c>
      <c r="W14" s="101">
        <f t="shared" si="11"/>
        <v>0</v>
      </c>
      <c r="X14" s="80">
        <f>'[1]كشف النقاط'!I295</f>
        <v>33.5</v>
      </c>
      <c r="Y14" s="101">
        <f t="shared" si="12"/>
        <v>0</v>
      </c>
      <c r="Z14" s="80">
        <f t="shared" si="13"/>
        <v>7.8392857142857144</v>
      </c>
      <c r="AA14" s="84">
        <f t="shared" si="14"/>
        <v>0</v>
      </c>
      <c r="AB14" s="80">
        <f t="shared" si="15"/>
        <v>10.387499999999999</v>
      </c>
      <c r="AC14" s="38">
        <f t="shared" si="16"/>
        <v>30</v>
      </c>
      <c r="AD14" s="39" t="str">
        <f t="shared" si="17"/>
        <v>ناجح</v>
      </c>
      <c r="AE14" s="53" t="str">
        <f>IF('[1]كشف النقاط'!H12+'[1]كشف النقاط'!H63+'[1]كشف النقاط'!H108+'[1]كشف النقاط'!H157+'[1]كشف النقاط'!H201+'[1]كشف النقاط'!H251+'[1]كشف النقاط'!H295&gt;0,"انقاذ"," ")</f>
        <v xml:space="preserve"> </v>
      </c>
    </row>
    <row r="15" spans="2:31" ht="15" customHeight="1">
      <c r="B15" s="19">
        <v>5</v>
      </c>
      <c r="C15" s="106" t="s">
        <v>170</v>
      </c>
      <c r="D15" s="105" t="s">
        <v>59</v>
      </c>
      <c r="E15" s="104"/>
      <c r="F15" s="80">
        <f>'[1]كشف النقاط'!I13</f>
        <v>60.75</v>
      </c>
      <c r="G15" s="77">
        <f t="shared" si="0"/>
        <v>6</v>
      </c>
      <c r="H15" s="80">
        <f>'[1]كشف النقاط'!I64</f>
        <v>76.5</v>
      </c>
      <c r="I15" s="77">
        <f t="shared" si="1"/>
        <v>6</v>
      </c>
      <c r="J15" s="81">
        <f t="shared" si="2"/>
        <v>11.4375</v>
      </c>
      <c r="K15" s="82">
        <f t="shared" si="3"/>
        <v>12</v>
      </c>
      <c r="L15" s="80">
        <f>'[1]كشف النقاط'!I109</f>
        <v>27</v>
      </c>
      <c r="M15" s="77">
        <f t="shared" si="4"/>
        <v>0</v>
      </c>
      <c r="N15" s="81">
        <f t="shared" si="5"/>
        <v>9</v>
      </c>
      <c r="O15" s="82">
        <f t="shared" si="6"/>
        <v>0</v>
      </c>
      <c r="P15" s="83">
        <f>'[1]كشف النقاط'!I158</f>
        <v>48</v>
      </c>
      <c r="Q15" s="77">
        <f t="shared" si="7"/>
        <v>4</v>
      </c>
      <c r="R15" s="80">
        <f>'[1]كشف النقاط'!I202</f>
        <v>57</v>
      </c>
      <c r="S15" s="77">
        <f t="shared" si="8"/>
        <v>4</v>
      </c>
      <c r="T15" s="80">
        <f t="shared" si="9"/>
        <v>13.125</v>
      </c>
      <c r="U15" s="84">
        <f t="shared" si="10"/>
        <v>8</v>
      </c>
      <c r="V15" s="80">
        <f>'[1]كشف النقاط'!I252</f>
        <v>21.75</v>
      </c>
      <c r="W15" s="101">
        <f t="shared" si="11"/>
        <v>0</v>
      </c>
      <c r="X15" s="80">
        <f>'[1]كشف النقاط'!I296</f>
        <v>40.5</v>
      </c>
      <c r="Y15" s="101">
        <f t="shared" si="12"/>
        <v>4</v>
      </c>
      <c r="Z15" s="80">
        <f t="shared" si="13"/>
        <v>8.8928571428571423</v>
      </c>
      <c r="AA15" s="84">
        <f t="shared" si="14"/>
        <v>4</v>
      </c>
      <c r="AB15" s="80">
        <f t="shared" si="15"/>
        <v>11.05</v>
      </c>
      <c r="AC15" s="38">
        <f t="shared" si="16"/>
        <v>30</v>
      </c>
      <c r="AD15" s="39" t="str">
        <f t="shared" si="17"/>
        <v>ناجح</v>
      </c>
      <c r="AE15" s="53" t="str">
        <f>IF('[1]كشف النقاط'!H13+'[1]كشف النقاط'!H64+'[1]كشف النقاط'!H109+'[1]كشف النقاط'!H158+'[1]كشف النقاط'!H202+'[1]كشف النقاط'!H252+'[1]كشف النقاط'!H296&gt;0,"انقاذ"," ")</f>
        <v xml:space="preserve"> </v>
      </c>
    </row>
    <row r="16" spans="2:31" ht="15" customHeight="1">
      <c r="B16" s="19">
        <v>6</v>
      </c>
      <c r="C16" s="107" t="s">
        <v>171</v>
      </c>
      <c r="D16" s="107" t="s">
        <v>172</v>
      </c>
      <c r="E16" s="104"/>
      <c r="F16" s="80">
        <f>'[1]كشف النقاط'!I14</f>
        <v>66.75</v>
      </c>
      <c r="G16" s="77">
        <f t="shared" si="0"/>
        <v>6</v>
      </c>
      <c r="H16" s="80">
        <f>'[1]كشف النقاط'!I65</f>
        <v>55.5</v>
      </c>
      <c r="I16" s="77">
        <f t="shared" si="1"/>
        <v>0</v>
      </c>
      <c r="J16" s="81">
        <f t="shared" si="2"/>
        <v>10.1875</v>
      </c>
      <c r="K16" s="82">
        <f t="shared" si="3"/>
        <v>12</v>
      </c>
      <c r="L16" s="80">
        <f>'[1]كشف النقاط'!I110</f>
        <v>31.5</v>
      </c>
      <c r="M16" s="77">
        <f t="shared" si="4"/>
        <v>3</v>
      </c>
      <c r="N16" s="81">
        <f t="shared" si="5"/>
        <v>10.5</v>
      </c>
      <c r="O16" s="82">
        <f t="shared" si="6"/>
        <v>3</v>
      </c>
      <c r="P16" s="83">
        <f>'[1]كشف النقاط'!I159</f>
        <v>44</v>
      </c>
      <c r="Q16" s="77">
        <f t="shared" si="7"/>
        <v>4</v>
      </c>
      <c r="R16" s="80">
        <f>'[1]كشف النقاط'!I203</f>
        <v>52</v>
      </c>
      <c r="S16" s="77">
        <f t="shared" si="8"/>
        <v>4</v>
      </c>
      <c r="T16" s="80">
        <f t="shared" si="9"/>
        <v>12</v>
      </c>
      <c r="U16" s="84">
        <f t="shared" si="10"/>
        <v>8</v>
      </c>
      <c r="V16" s="80">
        <f>'[1]كشف النقاط'!I253</f>
        <v>18.75</v>
      </c>
      <c r="W16" s="101">
        <f t="shared" si="11"/>
        <v>0</v>
      </c>
      <c r="X16" s="80">
        <f>'[1]كشف النقاط'!I297</f>
        <v>33</v>
      </c>
      <c r="Y16" s="101">
        <f t="shared" si="12"/>
        <v>0</v>
      </c>
      <c r="Z16" s="80">
        <f t="shared" si="13"/>
        <v>7.3928571428571432</v>
      </c>
      <c r="AA16" s="84">
        <f t="shared" si="14"/>
        <v>0</v>
      </c>
      <c r="AB16" s="80">
        <f t="shared" si="15"/>
        <v>10.050000000000001</v>
      </c>
      <c r="AC16" s="38">
        <f t="shared" si="16"/>
        <v>30</v>
      </c>
      <c r="AD16" s="39" t="str">
        <f t="shared" si="17"/>
        <v>ناجح</v>
      </c>
      <c r="AE16" s="53" t="str">
        <f>IF('[1]كشف النقاط'!H14+'[1]كشف النقاط'!H65+'[1]كشف النقاط'!H110+'[1]كشف النقاط'!H159+'[1]كشف النقاط'!H203+'[1]كشف النقاط'!H253+'[1]كشف النقاط'!H297&gt;0,"انقاذ"," ")</f>
        <v xml:space="preserve"> </v>
      </c>
    </row>
    <row r="17" spans="2:31" ht="15" customHeight="1">
      <c r="B17" s="19">
        <v>7</v>
      </c>
      <c r="C17" s="106" t="s">
        <v>173</v>
      </c>
      <c r="D17" s="105" t="s">
        <v>89</v>
      </c>
      <c r="E17" s="104"/>
      <c r="F17" s="80">
        <f>'[1]كشف النقاط'!I15</f>
        <v>0</v>
      </c>
      <c r="G17" s="77">
        <f t="shared" si="0"/>
        <v>0</v>
      </c>
      <c r="H17" s="80">
        <f>'[1]كشف النقاط'!I66</f>
        <v>0</v>
      </c>
      <c r="I17" s="77">
        <f t="shared" si="1"/>
        <v>0</v>
      </c>
      <c r="J17" s="81">
        <f t="shared" si="2"/>
        <v>0</v>
      </c>
      <c r="K17" s="82">
        <f t="shared" si="3"/>
        <v>0</v>
      </c>
      <c r="L17" s="80">
        <f>'[1]كشف النقاط'!I111</f>
        <v>0</v>
      </c>
      <c r="M17" s="77">
        <f t="shared" si="4"/>
        <v>0</v>
      </c>
      <c r="N17" s="81">
        <f t="shared" si="5"/>
        <v>0</v>
      </c>
      <c r="O17" s="82">
        <f t="shared" si="6"/>
        <v>0</v>
      </c>
      <c r="P17" s="83">
        <f>'[1]كشف النقاط'!I160</f>
        <v>0</v>
      </c>
      <c r="Q17" s="77">
        <f t="shared" si="7"/>
        <v>0</v>
      </c>
      <c r="R17" s="80">
        <f>'[1]كشف النقاط'!I204</f>
        <v>0</v>
      </c>
      <c r="S17" s="77">
        <f t="shared" si="8"/>
        <v>0</v>
      </c>
      <c r="T17" s="80">
        <f t="shared" si="9"/>
        <v>0</v>
      </c>
      <c r="U17" s="84">
        <f t="shared" si="10"/>
        <v>0</v>
      </c>
      <c r="V17" s="80">
        <f>'[1]كشف النقاط'!I254</f>
        <v>0</v>
      </c>
      <c r="W17" s="101">
        <f t="shared" si="11"/>
        <v>0</v>
      </c>
      <c r="X17" s="80">
        <f>'[1]كشف النقاط'!I298</f>
        <v>0</v>
      </c>
      <c r="Y17" s="101">
        <f t="shared" si="12"/>
        <v>0</v>
      </c>
      <c r="Z17" s="80">
        <f t="shared" si="13"/>
        <v>0</v>
      </c>
      <c r="AA17" s="84">
        <f t="shared" si="14"/>
        <v>0</v>
      </c>
      <c r="AB17" s="80">
        <f t="shared" si="15"/>
        <v>0</v>
      </c>
      <c r="AC17" s="38">
        <f t="shared" si="16"/>
        <v>0</v>
      </c>
      <c r="AD17" s="39" t="str">
        <f t="shared" si="17"/>
        <v>مؤجل</v>
      </c>
      <c r="AE17" s="53" t="str">
        <f>IF('[1]كشف النقاط'!H15+'[1]كشف النقاط'!H66+'[1]كشف النقاط'!H111+'[1]كشف النقاط'!H160+'[1]كشف النقاط'!H204+'[1]كشف النقاط'!H254+'[1]كشف النقاط'!H298&gt;0,"انقاذ"," ")</f>
        <v xml:space="preserve"> </v>
      </c>
    </row>
    <row r="18" spans="2:31" ht="15" customHeight="1">
      <c r="B18" s="19">
        <v>8</v>
      </c>
      <c r="C18" s="106" t="s">
        <v>174</v>
      </c>
      <c r="D18" s="105" t="s">
        <v>175</v>
      </c>
      <c r="E18" s="104"/>
      <c r="F18" s="80">
        <f>'[1]كشف النقاط'!I16</f>
        <v>59.25</v>
      </c>
      <c r="G18" s="77">
        <f t="shared" si="0"/>
        <v>0</v>
      </c>
      <c r="H18" s="80">
        <f>'[1]كشف النقاط'!I67</f>
        <v>58.5</v>
      </c>
      <c r="I18" s="77">
        <f t="shared" si="1"/>
        <v>0</v>
      </c>
      <c r="J18" s="81">
        <f t="shared" si="2"/>
        <v>9.8125</v>
      </c>
      <c r="K18" s="82">
        <f t="shared" si="3"/>
        <v>0</v>
      </c>
      <c r="L18" s="80">
        <f>'[1]كشف النقاط'!I112</f>
        <v>34.5</v>
      </c>
      <c r="M18" s="77">
        <f t="shared" si="4"/>
        <v>3</v>
      </c>
      <c r="N18" s="81">
        <f t="shared" si="5"/>
        <v>11.5</v>
      </c>
      <c r="O18" s="82">
        <f t="shared" si="6"/>
        <v>3</v>
      </c>
      <c r="P18" s="83">
        <f>'[1]كشف النقاط'!I161</f>
        <v>46</v>
      </c>
      <c r="Q18" s="77">
        <f t="shared" si="7"/>
        <v>4</v>
      </c>
      <c r="R18" s="80">
        <f>'[1]كشف النقاط'!I205</f>
        <v>59</v>
      </c>
      <c r="S18" s="77">
        <f t="shared" si="8"/>
        <v>4</v>
      </c>
      <c r="T18" s="80">
        <f t="shared" si="9"/>
        <v>13.125</v>
      </c>
      <c r="U18" s="84">
        <f t="shared" si="10"/>
        <v>8</v>
      </c>
      <c r="V18" s="80">
        <f>'[1]كشف النقاط'!I255</f>
        <v>15.75</v>
      </c>
      <c r="W18" s="101">
        <f t="shared" si="11"/>
        <v>0</v>
      </c>
      <c r="X18" s="80">
        <f>'[1]كشف النقاط'!I299</f>
        <v>30</v>
      </c>
      <c r="Y18" s="101">
        <f t="shared" si="12"/>
        <v>0</v>
      </c>
      <c r="Z18" s="80">
        <f t="shared" si="13"/>
        <v>6.5357142857142856</v>
      </c>
      <c r="AA18" s="84">
        <f t="shared" si="14"/>
        <v>0</v>
      </c>
      <c r="AB18" s="80">
        <f t="shared" si="15"/>
        <v>10.1</v>
      </c>
      <c r="AC18" s="38">
        <f t="shared" si="16"/>
        <v>30</v>
      </c>
      <c r="AD18" s="39" t="str">
        <f t="shared" si="17"/>
        <v>ناجح</v>
      </c>
      <c r="AE18" s="53" t="str">
        <f>IF('[1]كشف النقاط'!H16+'[1]كشف النقاط'!H67+'[1]كشف النقاط'!H112+'[1]كشف النقاط'!H161+'[1]كشف النقاط'!H205+'[1]كشف النقاط'!H255+'[1]كشف النقاط'!H299&gt;0,"انقاذ"," ")</f>
        <v xml:space="preserve"> </v>
      </c>
    </row>
    <row r="19" spans="2:31" ht="15" customHeight="1">
      <c r="B19" s="19">
        <v>9</v>
      </c>
      <c r="C19" s="105" t="s">
        <v>176</v>
      </c>
      <c r="D19" s="105" t="s">
        <v>141</v>
      </c>
      <c r="E19" s="104"/>
      <c r="F19" s="80">
        <f>'[1]كشف النقاط'!I17</f>
        <v>67.5</v>
      </c>
      <c r="G19" s="77">
        <f t="shared" si="0"/>
        <v>6</v>
      </c>
      <c r="H19" s="80">
        <f>'[1]كشف النقاط'!I68</f>
        <v>63</v>
      </c>
      <c r="I19" s="77">
        <f t="shared" si="1"/>
        <v>6</v>
      </c>
      <c r="J19" s="81">
        <f t="shared" si="2"/>
        <v>10.875</v>
      </c>
      <c r="K19" s="82">
        <f t="shared" si="3"/>
        <v>12</v>
      </c>
      <c r="L19" s="80">
        <f>'[1]كشف النقاط'!I113</f>
        <v>30</v>
      </c>
      <c r="M19" s="77">
        <f t="shared" si="4"/>
        <v>3</v>
      </c>
      <c r="N19" s="81">
        <f t="shared" si="5"/>
        <v>10</v>
      </c>
      <c r="O19" s="82">
        <f t="shared" si="6"/>
        <v>3</v>
      </c>
      <c r="P19" s="83">
        <f>'[1]كشف النقاط'!I162</f>
        <v>48</v>
      </c>
      <c r="Q19" s="77">
        <f t="shared" si="7"/>
        <v>4</v>
      </c>
      <c r="R19" s="80">
        <f>'[1]كشف النقاط'!I206</f>
        <v>60</v>
      </c>
      <c r="S19" s="77">
        <f t="shared" si="8"/>
        <v>4</v>
      </c>
      <c r="T19" s="80">
        <f t="shared" si="9"/>
        <v>13.5</v>
      </c>
      <c r="U19" s="84">
        <f t="shared" si="10"/>
        <v>8</v>
      </c>
      <c r="V19" s="80">
        <f>'[1]كشف النقاط'!I256</f>
        <v>24.75</v>
      </c>
      <c r="W19" s="101">
        <f t="shared" si="11"/>
        <v>0</v>
      </c>
      <c r="X19" s="80">
        <f>'[1]كشف النقاط'!I300</f>
        <v>38</v>
      </c>
      <c r="Y19" s="101">
        <f t="shared" si="12"/>
        <v>0</v>
      </c>
      <c r="Z19" s="80">
        <f t="shared" si="13"/>
        <v>8.9642857142857135</v>
      </c>
      <c r="AA19" s="84">
        <f t="shared" si="14"/>
        <v>0</v>
      </c>
      <c r="AB19" s="80">
        <f t="shared" si="15"/>
        <v>11.041666666666666</v>
      </c>
      <c r="AC19" s="38">
        <f t="shared" si="16"/>
        <v>30</v>
      </c>
      <c r="AD19" s="39" t="str">
        <f t="shared" si="17"/>
        <v>ناجح</v>
      </c>
      <c r="AE19" s="53" t="str">
        <f>IF('[1]كشف النقاط'!H17+'[1]كشف النقاط'!H68+'[1]كشف النقاط'!H113+'[1]كشف النقاط'!H162+'[1]كشف النقاط'!H206+'[1]كشف النقاط'!H256+'[1]كشف النقاط'!H300&gt;0,"انقاذ"," ")</f>
        <v xml:space="preserve"> </v>
      </c>
    </row>
    <row r="20" spans="2:31" ht="15" customHeight="1">
      <c r="B20" s="19">
        <v>10</v>
      </c>
      <c r="C20" s="106" t="s">
        <v>177</v>
      </c>
      <c r="D20" s="102" t="s">
        <v>43</v>
      </c>
      <c r="E20" s="104"/>
      <c r="F20" s="80">
        <f>'[1]كشف النقاط'!I18</f>
        <v>75</v>
      </c>
      <c r="G20" s="77">
        <f t="shared" si="0"/>
        <v>6</v>
      </c>
      <c r="H20" s="80">
        <f>'[1]كشف النقاط'!I69</f>
        <v>78</v>
      </c>
      <c r="I20" s="77">
        <f t="shared" si="1"/>
        <v>6</v>
      </c>
      <c r="J20" s="81">
        <f t="shared" si="2"/>
        <v>12.75</v>
      </c>
      <c r="K20" s="82">
        <f t="shared" si="3"/>
        <v>12</v>
      </c>
      <c r="L20" s="80">
        <f>'[1]كشف النقاط'!I114</f>
        <v>36</v>
      </c>
      <c r="M20" s="77">
        <f t="shared" si="4"/>
        <v>3</v>
      </c>
      <c r="N20" s="81">
        <f t="shared" si="5"/>
        <v>12</v>
      </c>
      <c r="O20" s="82">
        <f t="shared" si="6"/>
        <v>3</v>
      </c>
      <c r="P20" s="83">
        <f>'[1]كشف النقاط'!I163</f>
        <v>44</v>
      </c>
      <c r="Q20" s="77">
        <f t="shared" si="7"/>
        <v>4</v>
      </c>
      <c r="R20" s="80">
        <f>'[1]كشف النقاط'!I207</f>
        <v>57</v>
      </c>
      <c r="S20" s="77">
        <f t="shared" si="8"/>
        <v>4</v>
      </c>
      <c r="T20" s="80">
        <f t="shared" si="9"/>
        <v>12.625</v>
      </c>
      <c r="U20" s="84">
        <f t="shared" si="10"/>
        <v>8</v>
      </c>
      <c r="V20" s="80">
        <f>'[1]كشف النقاط'!I257</f>
        <v>20.25</v>
      </c>
      <c r="W20" s="101">
        <f t="shared" si="11"/>
        <v>0</v>
      </c>
      <c r="X20" s="80">
        <f>'[1]كشف النقاط'!I301</f>
        <v>49</v>
      </c>
      <c r="Y20" s="101">
        <f t="shared" si="12"/>
        <v>4</v>
      </c>
      <c r="Z20" s="80">
        <f t="shared" si="13"/>
        <v>9.8928571428571423</v>
      </c>
      <c r="AA20" s="84">
        <f t="shared" si="14"/>
        <v>4</v>
      </c>
      <c r="AB20" s="80">
        <f t="shared" si="15"/>
        <v>11.975</v>
      </c>
      <c r="AC20" s="38">
        <f t="shared" si="16"/>
        <v>30</v>
      </c>
      <c r="AD20" s="39" t="str">
        <f t="shared" si="17"/>
        <v>ناجح</v>
      </c>
      <c r="AE20" s="53" t="str">
        <f>IF('[1]كشف النقاط'!H18+'[1]كشف النقاط'!H69+'[1]كشف النقاط'!H114+'[1]كشف النقاط'!H163+'[1]كشف النقاط'!H207+'[1]كشف النقاط'!H257+'[1]كشف النقاط'!H301&gt;0,"انقاذ"," ")</f>
        <v xml:space="preserve"> </v>
      </c>
    </row>
    <row r="21" spans="2:31" ht="15" customHeight="1">
      <c r="B21" s="19">
        <v>11</v>
      </c>
      <c r="C21" s="105" t="s">
        <v>178</v>
      </c>
      <c r="D21" s="105" t="s">
        <v>179</v>
      </c>
      <c r="E21" s="104"/>
      <c r="F21" s="80">
        <f>'[1]كشف النقاط'!I19</f>
        <v>44.25</v>
      </c>
      <c r="G21" s="77">
        <f t="shared" si="0"/>
        <v>0</v>
      </c>
      <c r="H21" s="80">
        <f>'[1]كشف النقاط'!I70</f>
        <v>63</v>
      </c>
      <c r="I21" s="77">
        <f t="shared" si="1"/>
        <v>6</v>
      </c>
      <c r="J21" s="81">
        <f t="shared" si="2"/>
        <v>8.9375</v>
      </c>
      <c r="K21" s="82">
        <f t="shared" si="3"/>
        <v>6</v>
      </c>
      <c r="L21" s="80">
        <f>'[1]كشف النقاط'!I115</f>
        <v>30</v>
      </c>
      <c r="M21" s="77">
        <f t="shared" si="4"/>
        <v>3</v>
      </c>
      <c r="N21" s="81">
        <f t="shared" si="5"/>
        <v>10</v>
      </c>
      <c r="O21" s="82">
        <f t="shared" si="6"/>
        <v>3</v>
      </c>
      <c r="P21" s="83">
        <f>'[1]كشف النقاط'!I164</f>
        <v>40</v>
      </c>
      <c r="Q21" s="77">
        <f t="shared" si="7"/>
        <v>4</v>
      </c>
      <c r="R21" s="80">
        <f>'[1]كشف النقاط'!I208</f>
        <v>50</v>
      </c>
      <c r="S21" s="77">
        <f t="shared" si="8"/>
        <v>4</v>
      </c>
      <c r="T21" s="80">
        <f t="shared" si="9"/>
        <v>11.25</v>
      </c>
      <c r="U21" s="84">
        <f t="shared" si="10"/>
        <v>8</v>
      </c>
      <c r="V21" s="80">
        <f>'[1]كشف النقاط'!I258</f>
        <v>27</v>
      </c>
      <c r="W21" s="101">
        <f t="shared" si="11"/>
        <v>0</v>
      </c>
      <c r="X21" s="80">
        <f>'[1]كشف النقاط'!I302</f>
        <v>31.5</v>
      </c>
      <c r="Y21" s="101">
        <f t="shared" si="12"/>
        <v>0</v>
      </c>
      <c r="Z21" s="80">
        <f t="shared" si="13"/>
        <v>8.3571428571428577</v>
      </c>
      <c r="AA21" s="84">
        <f t="shared" si="14"/>
        <v>0</v>
      </c>
      <c r="AB21" s="80">
        <f t="shared" si="15"/>
        <v>9.5250000000000004</v>
      </c>
      <c r="AC21" s="38">
        <f t="shared" si="16"/>
        <v>17</v>
      </c>
      <c r="AD21" s="39" t="str">
        <f t="shared" si="17"/>
        <v>مؤجل</v>
      </c>
      <c r="AE21" s="53" t="str">
        <f>IF('[1]كشف النقاط'!H19+'[1]كشف النقاط'!H70+'[1]كشف النقاط'!H115+'[1]كشف النقاط'!H164+'[1]كشف النقاط'!H208+'[1]كشف النقاط'!H258+'[1]كشف النقاط'!H302&gt;0,"انقاذ"," ")</f>
        <v xml:space="preserve"> </v>
      </c>
    </row>
    <row r="22" spans="2:31" ht="15" customHeight="1">
      <c r="B22" s="19">
        <v>12</v>
      </c>
      <c r="C22" s="106" t="s">
        <v>180</v>
      </c>
      <c r="D22" s="105" t="s">
        <v>181</v>
      </c>
      <c r="E22" s="108"/>
      <c r="F22" s="80">
        <f>'[1]كشف النقاط'!I20</f>
        <v>93</v>
      </c>
      <c r="G22" s="77">
        <f t="shared" si="0"/>
        <v>6</v>
      </c>
      <c r="H22" s="80">
        <f>'[1]كشف النقاط'!I71</f>
        <v>88.5</v>
      </c>
      <c r="I22" s="77">
        <f t="shared" si="1"/>
        <v>6</v>
      </c>
      <c r="J22" s="81">
        <f t="shared" si="2"/>
        <v>15.125</v>
      </c>
      <c r="K22" s="82">
        <f t="shared" si="3"/>
        <v>12</v>
      </c>
      <c r="L22" s="80">
        <f>'[1]كشف النقاط'!I116</f>
        <v>31.5</v>
      </c>
      <c r="M22" s="77">
        <f t="shared" si="4"/>
        <v>3</v>
      </c>
      <c r="N22" s="81">
        <f t="shared" si="5"/>
        <v>10.5</v>
      </c>
      <c r="O22" s="82">
        <f t="shared" si="6"/>
        <v>3</v>
      </c>
      <c r="P22" s="83">
        <f>'[1]كشف النقاط'!I165</f>
        <v>65</v>
      </c>
      <c r="Q22" s="77">
        <f t="shared" si="7"/>
        <v>4</v>
      </c>
      <c r="R22" s="80">
        <f>'[1]كشف النقاط'!I209</f>
        <v>55</v>
      </c>
      <c r="S22" s="77">
        <f t="shared" si="8"/>
        <v>4</v>
      </c>
      <c r="T22" s="80">
        <f t="shared" si="9"/>
        <v>15</v>
      </c>
      <c r="U22" s="84">
        <f t="shared" si="10"/>
        <v>8</v>
      </c>
      <c r="V22" s="80">
        <f>'[1]كشف النقاط'!I259</f>
        <v>24</v>
      </c>
      <c r="W22" s="101">
        <f t="shared" si="11"/>
        <v>0</v>
      </c>
      <c r="X22" s="80">
        <f>'[1]كشف النقاط'!I303</f>
        <v>53.5</v>
      </c>
      <c r="Y22" s="101">
        <f t="shared" si="12"/>
        <v>4</v>
      </c>
      <c r="Z22" s="80">
        <f t="shared" si="13"/>
        <v>11.071428571428571</v>
      </c>
      <c r="AA22" s="84">
        <f t="shared" si="14"/>
        <v>7</v>
      </c>
      <c r="AB22" s="80">
        <f t="shared" si="15"/>
        <v>13.683333333333334</v>
      </c>
      <c r="AC22" s="38">
        <f t="shared" si="16"/>
        <v>30</v>
      </c>
      <c r="AD22" s="39" t="str">
        <f t="shared" si="17"/>
        <v>ناجح</v>
      </c>
      <c r="AE22" s="53" t="str">
        <f>IF('[1]كشف النقاط'!H20+'[1]كشف النقاط'!H71+'[1]كشف النقاط'!H116+'[1]كشف النقاط'!H165+'[1]كشف النقاط'!H209+'[1]كشف النقاط'!H259+'[1]كشف النقاط'!H303&gt;0,"انقاذ"," ")</f>
        <v xml:space="preserve"> </v>
      </c>
    </row>
    <row r="23" spans="2:31" ht="15" customHeight="1">
      <c r="B23" s="19">
        <v>13</v>
      </c>
      <c r="C23" s="96" t="s">
        <v>182</v>
      </c>
      <c r="D23" s="93" t="s">
        <v>143</v>
      </c>
      <c r="E23" s="19"/>
      <c r="F23" s="80">
        <f>'[1]كشف النقاط'!I21</f>
        <v>75</v>
      </c>
      <c r="G23" s="77">
        <f t="shared" si="0"/>
        <v>6</v>
      </c>
      <c r="H23" s="80">
        <f>'[1]كشف النقاط'!I72</f>
        <v>58.5</v>
      </c>
      <c r="I23" s="77">
        <f t="shared" si="1"/>
        <v>0</v>
      </c>
      <c r="J23" s="81">
        <f t="shared" si="2"/>
        <v>11.125</v>
      </c>
      <c r="K23" s="82">
        <f t="shared" si="3"/>
        <v>12</v>
      </c>
      <c r="L23" s="80">
        <f>'[1]كشف النقاط'!I117</f>
        <v>31.5</v>
      </c>
      <c r="M23" s="77">
        <f t="shared" si="4"/>
        <v>3</v>
      </c>
      <c r="N23" s="81">
        <f t="shared" si="5"/>
        <v>10.5</v>
      </c>
      <c r="O23" s="82">
        <f t="shared" si="6"/>
        <v>3</v>
      </c>
      <c r="P23" s="83">
        <f>'[1]كشف النقاط'!I166</f>
        <v>48</v>
      </c>
      <c r="Q23" s="77">
        <f t="shared" si="7"/>
        <v>4</v>
      </c>
      <c r="R23" s="80">
        <f>'[1]كشف النقاط'!I210</f>
        <v>59</v>
      </c>
      <c r="S23" s="77">
        <f t="shared" si="8"/>
        <v>4</v>
      </c>
      <c r="T23" s="80">
        <f t="shared" si="9"/>
        <v>13.375</v>
      </c>
      <c r="U23" s="84">
        <f t="shared" si="10"/>
        <v>8</v>
      </c>
      <c r="V23" s="80">
        <f>'[1]كشف النقاط'!I260</f>
        <v>21.75</v>
      </c>
      <c r="W23" s="101">
        <f t="shared" si="11"/>
        <v>0</v>
      </c>
      <c r="X23" s="80">
        <f>'[1]كشف النقاط'!I304</f>
        <v>44.5</v>
      </c>
      <c r="Y23" s="101">
        <f t="shared" si="12"/>
        <v>4</v>
      </c>
      <c r="Z23" s="80">
        <f t="shared" si="13"/>
        <v>9.4642857142857135</v>
      </c>
      <c r="AA23" s="84">
        <f t="shared" si="14"/>
        <v>4</v>
      </c>
      <c r="AB23" s="80">
        <f t="shared" si="15"/>
        <v>11.275</v>
      </c>
      <c r="AC23" s="38">
        <f t="shared" si="16"/>
        <v>30</v>
      </c>
      <c r="AD23" s="39" t="str">
        <f t="shared" si="17"/>
        <v>ناجح</v>
      </c>
      <c r="AE23" s="53" t="str">
        <f>IF('[1]كشف النقاط'!H21+'[1]كشف النقاط'!H72+'[1]كشف النقاط'!H117+'[1]كشف النقاط'!H166+'[1]كشف النقاط'!H210+'[1]كشف النقاط'!H260+'[1]كشف النقاط'!H304&gt;0,"انقاذ"," ")</f>
        <v xml:space="preserve"> </v>
      </c>
    </row>
    <row r="24" spans="2:31" ht="15" customHeight="1">
      <c r="B24" s="19">
        <v>14</v>
      </c>
      <c r="C24" s="96" t="s">
        <v>183</v>
      </c>
      <c r="D24" s="93" t="s">
        <v>85</v>
      </c>
      <c r="E24" s="19"/>
      <c r="F24" s="80">
        <f>'[1]كشف النقاط'!I22</f>
        <v>60.75</v>
      </c>
      <c r="G24" s="77">
        <f t="shared" si="0"/>
        <v>6</v>
      </c>
      <c r="H24" s="80">
        <f>'[1]كشف النقاط'!I73</f>
        <v>66</v>
      </c>
      <c r="I24" s="77">
        <f t="shared" si="1"/>
        <v>6</v>
      </c>
      <c r="J24" s="81">
        <f t="shared" si="2"/>
        <v>10.5625</v>
      </c>
      <c r="K24" s="82">
        <f t="shared" si="3"/>
        <v>12</v>
      </c>
      <c r="L24" s="80">
        <f>'[1]كشف النقاط'!I118</f>
        <v>30</v>
      </c>
      <c r="M24" s="77">
        <f t="shared" si="4"/>
        <v>3</v>
      </c>
      <c r="N24" s="81">
        <f t="shared" si="5"/>
        <v>10</v>
      </c>
      <c r="O24" s="82">
        <f t="shared" si="6"/>
        <v>3</v>
      </c>
      <c r="P24" s="83">
        <f>'[1]كشف النقاط'!I167</f>
        <v>43</v>
      </c>
      <c r="Q24" s="77">
        <f t="shared" si="7"/>
        <v>4</v>
      </c>
      <c r="R24" s="80">
        <f>'[1]كشف النقاط'!I211</f>
        <v>51</v>
      </c>
      <c r="S24" s="77">
        <f t="shared" si="8"/>
        <v>4</v>
      </c>
      <c r="T24" s="80">
        <f t="shared" si="9"/>
        <v>11.75</v>
      </c>
      <c r="U24" s="84">
        <f t="shared" si="10"/>
        <v>8</v>
      </c>
      <c r="V24" s="80">
        <f>'[1]كشف النقاط'!I261</f>
        <v>19.5</v>
      </c>
      <c r="W24" s="101">
        <f t="shared" si="11"/>
        <v>0</v>
      </c>
      <c r="X24" s="80">
        <f>'[1]كشف النقاط'!I305</f>
        <v>38.5</v>
      </c>
      <c r="Y24" s="101">
        <f t="shared" si="12"/>
        <v>0</v>
      </c>
      <c r="Z24" s="80">
        <f t="shared" si="13"/>
        <v>8.2857142857142865</v>
      </c>
      <c r="AA24" s="84">
        <f t="shared" si="14"/>
        <v>0</v>
      </c>
      <c r="AB24" s="80">
        <f t="shared" si="15"/>
        <v>10.291666666666666</v>
      </c>
      <c r="AC24" s="38">
        <f t="shared" si="16"/>
        <v>30</v>
      </c>
      <c r="AD24" s="39" t="str">
        <f t="shared" si="17"/>
        <v>ناجح</v>
      </c>
      <c r="AE24" s="53" t="str">
        <f>IF('[1]كشف النقاط'!H22+'[1]كشف النقاط'!H73+'[1]كشف النقاط'!H118+'[1]كشف النقاط'!H167+'[1]كشف النقاط'!H211+'[1]كشف النقاط'!H261+'[1]كشف النقاط'!H305&gt;0,"انقاذ"," ")</f>
        <v xml:space="preserve"> </v>
      </c>
    </row>
    <row r="25" spans="2:31" ht="15" customHeight="1">
      <c r="B25" s="19">
        <v>15</v>
      </c>
      <c r="C25" s="106" t="s">
        <v>184</v>
      </c>
      <c r="D25" s="106" t="s">
        <v>185</v>
      </c>
      <c r="E25" s="19"/>
      <c r="F25" s="80">
        <f>'[1]كشف النقاط'!I23</f>
        <v>50.25</v>
      </c>
      <c r="G25" s="77">
        <f t="shared" si="0"/>
        <v>0</v>
      </c>
      <c r="H25" s="80">
        <f>'[1]كشف النقاط'!I74</f>
        <v>54</v>
      </c>
      <c r="I25" s="77">
        <f t="shared" si="1"/>
        <v>0</v>
      </c>
      <c r="J25" s="81">
        <f t="shared" si="2"/>
        <v>8.6875</v>
      </c>
      <c r="K25" s="82">
        <f t="shared" si="3"/>
        <v>0</v>
      </c>
      <c r="L25" s="80">
        <f>'[1]كشف النقاط'!I119</f>
        <v>28.5</v>
      </c>
      <c r="M25" s="77">
        <f t="shared" si="4"/>
        <v>0</v>
      </c>
      <c r="N25" s="81">
        <f t="shared" si="5"/>
        <v>9.5</v>
      </c>
      <c r="O25" s="82">
        <f t="shared" si="6"/>
        <v>0</v>
      </c>
      <c r="P25" s="83">
        <f>'[1]كشف النقاط'!I168</f>
        <v>40</v>
      </c>
      <c r="Q25" s="77">
        <f t="shared" si="7"/>
        <v>4</v>
      </c>
      <c r="R25" s="80">
        <f>'[1]كشف النقاط'!I212</f>
        <v>51</v>
      </c>
      <c r="S25" s="77">
        <f t="shared" si="8"/>
        <v>4</v>
      </c>
      <c r="T25" s="80">
        <f t="shared" si="9"/>
        <v>11.375</v>
      </c>
      <c r="U25" s="84">
        <f t="shared" si="10"/>
        <v>8</v>
      </c>
      <c r="V25" s="80">
        <f>'[1]كشف النقاط'!I262</f>
        <v>16.5</v>
      </c>
      <c r="W25" s="101">
        <f t="shared" si="11"/>
        <v>0</v>
      </c>
      <c r="X25" s="80">
        <f>'[1]كشف النقاط'!I306</f>
        <v>18</v>
      </c>
      <c r="Y25" s="101">
        <f t="shared" si="12"/>
        <v>0</v>
      </c>
      <c r="Z25" s="80">
        <f t="shared" si="13"/>
        <v>4.9285714285714288</v>
      </c>
      <c r="AA25" s="84">
        <f t="shared" si="14"/>
        <v>0</v>
      </c>
      <c r="AB25" s="80">
        <f t="shared" si="15"/>
        <v>8.6083333333333325</v>
      </c>
      <c r="AC25" s="38">
        <f t="shared" si="16"/>
        <v>8</v>
      </c>
      <c r="AD25" s="39" t="str">
        <f t="shared" si="17"/>
        <v>مؤجل</v>
      </c>
      <c r="AE25" s="53" t="str">
        <f>IF('[1]كشف النقاط'!H23+'[1]كشف النقاط'!H74+'[1]كشف النقاط'!H119+'[1]كشف النقاط'!H168+'[1]كشف النقاط'!H212+'[1]كشف النقاط'!H262+'[1]كشف النقاط'!H306&gt;0,"انقاذ"," ")</f>
        <v xml:space="preserve"> </v>
      </c>
    </row>
    <row r="26" spans="2:31" ht="15" customHeight="1">
      <c r="B26" s="19">
        <v>16</v>
      </c>
      <c r="C26" s="106" t="s">
        <v>186</v>
      </c>
      <c r="D26" s="105" t="s">
        <v>187</v>
      </c>
      <c r="E26" s="19"/>
      <c r="F26" s="80">
        <f>'[1]كشف النقاط'!I24</f>
        <v>62.25</v>
      </c>
      <c r="G26" s="77">
        <f t="shared" si="0"/>
        <v>6</v>
      </c>
      <c r="H26" s="80">
        <f>'[1]كشف النقاط'!I75</f>
        <v>57</v>
      </c>
      <c r="I26" s="77">
        <f t="shared" si="1"/>
        <v>0</v>
      </c>
      <c r="J26" s="81">
        <f t="shared" si="2"/>
        <v>9.9375</v>
      </c>
      <c r="K26" s="82">
        <f t="shared" si="3"/>
        <v>6</v>
      </c>
      <c r="L26" s="80">
        <f>'[1]كشف النقاط'!I120</f>
        <v>25.5</v>
      </c>
      <c r="M26" s="77">
        <f t="shared" si="4"/>
        <v>0</v>
      </c>
      <c r="N26" s="81">
        <f t="shared" si="5"/>
        <v>8.5</v>
      </c>
      <c r="O26" s="82">
        <f t="shared" si="6"/>
        <v>0</v>
      </c>
      <c r="P26" s="83">
        <f>'[1]كشف النقاط'!I169</f>
        <v>52</v>
      </c>
      <c r="Q26" s="77">
        <f t="shared" si="7"/>
        <v>4</v>
      </c>
      <c r="R26" s="80">
        <f>'[1]كشف النقاط'!I213</f>
        <v>47</v>
      </c>
      <c r="S26" s="77">
        <f t="shared" si="8"/>
        <v>4</v>
      </c>
      <c r="T26" s="80">
        <f t="shared" si="9"/>
        <v>12.375</v>
      </c>
      <c r="U26" s="84">
        <f t="shared" si="10"/>
        <v>8</v>
      </c>
      <c r="V26" s="80">
        <f>'[1]كشف النقاط'!I263</f>
        <v>17.25</v>
      </c>
      <c r="W26" s="101">
        <f t="shared" si="11"/>
        <v>0</v>
      </c>
      <c r="X26" s="80">
        <f>'[1]كشف النقاط'!I307</f>
        <v>24</v>
      </c>
      <c r="Y26" s="101">
        <f t="shared" si="12"/>
        <v>0</v>
      </c>
      <c r="Z26" s="80">
        <f t="shared" si="13"/>
        <v>5.8928571428571432</v>
      </c>
      <c r="AA26" s="84">
        <f t="shared" si="14"/>
        <v>0</v>
      </c>
      <c r="AB26" s="80">
        <f t="shared" si="15"/>
        <v>9.5</v>
      </c>
      <c r="AC26" s="38">
        <f t="shared" si="16"/>
        <v>14</v>
      </c>
      <c r="AD26" s="39" t="str">
        <f t="shared" si="17"/>
        <v>مؤجل</v>
      </c>
      <c r="AE26" s="53" t="str">
        <f>IF('[1]كشف النقاط'!H24+'[1]كشف النقاط'!H75+'[1]كشف النقاط'!H120+'[1]كشف النقاط'!H169+'[1]كشف النقاط'!H213+'[1]كشف النقاط'!H263+'[1]كشف النقاط'!H307&gt;0,"انقاذ"," ")</f>
        <v xml:space="preserve"> </v>
      </c>
    </row>
    <row r="27" spans="2:31" ht="15" customHeight="1">
      <c r="B27" s="19">
        <v>17</v>
      </c>
      <c r="C27" s="105" t="s">
        <v>189</v>
      </c>
      <c r="D27" s="105" t="s">
        <v>190</v>
      </c>
      <c r="E27" s="19"/>
      <c r="F27" s="80">
        <f>'[1]كشف النقاط'!I25</f>
        <v>56.25</v>
      </c>
      <c r="G27" s="77">
        <f t="shared" si="0"/>
        <v>0</v>
      </c>
      <c r="H27" s="80">
        <f>'[1]كشف النقاط'!I76</f>
        <v>54</v>
      </c>
      <c r="I27" s="77">
        <f t="shared" si="1"/>
        <v>0</v>
      </c>
      <c r="J27" s="81">
        <f t="shared" si="2"/>
        <v>9.1875</v>
      </c>
      <c r="K27" s="82">
        <f t="shared" si="3"/>
        <v>0</v>
      </c>
      <c r="L27" s="80">
        <f>'[1]كشف النقاط'!I121</f>
        <v>30</v>
      </c>
      <c r="M27" s="77">
        <f t="shared" si="4"/>
        <v>3</v>
      </c>
      <c r="N27" s="81">
        <f t="shared" si="5"/>
        <v>10</v>
      </c>
      <c r="O27" s="82">
        <f t="shared" si="6"/>
        <v>3</v>
      </c>
      <c r="P27" s="83">
        <f>'[1]كشف النقاط'!I170</f>
        <v>40</v>
      </c>
      <c r="Q27" s="77">
        <f t="shared" si="7"/>
        <v>4</v>
      </c>
      <c r="R27" s="80">
        <f>'[1]كشف النقاط'!I214</f>
        <v>53</v>
      </c>
      <c r="S27" s="77">
        <f t="shared" si="8"/>
        <v>4</v>
      </c>
      <c r="T27" s="80">
        <f t="shared" si="9"/>
        <v>11.625</v>
      </c>
      <c r="U27" s="84">
        <f t="shared" si="10"/>
        <v>8</v>
      </c>
      <c r="V27" s="80">
        <f>'[1]كشف النقاط'!I264</f>
        <v>20.25</v>
      </c>
      <c r="W27" s="101">
        <f t="shared" si="11"/>
        <v>0</v>
      </c>
      <c r="X27" s="80">
        <f>'[1]كشف النقاط'!I308</f>
        <v>33</v>
      </c>
      <c r="Y27" s="101">
        <f t="shared" si="12"/>
        <v>0</v>
      </c>
      <c r="Z27" s="80">
        <f t="shared" si="13"/>
        <v>7.6071428571428568</v>
      </c>
      <c r="AA27" s="84">
        <f t="shared" si="14"/>
        <v>0</v>
      </c>
      <c r="AB27" s="80">
        <f t="shared" si="15"/>
        <v>9.5500000000000007</v>
      </c>
      <c r="AC27" s="38">
        <f t="shared" si="16"/>
        <v>11</v>
      </c>
      <c r="AD27" s="39" t="str">
        <f t="shared" si="17"/>
        <v>مؤجل</v>
      </c>
      <c r="AE27" s="53" t="str">
        <f>IF('[1]كشف النقاط'!H25+'[1]كشف النقاط'!H76+'[1]كشف النقاط'!H121+'[1]كشف النقاط'!H170+'[1]كشف النقاط'!H214+'[1]كشف النقاط'!H264+'[1]كشف النقاط'!H308&gt;0,"انقاذ"," ")</f>
        <v xml:space="preserve"> </v>
      </c>
    </row>
    <row r="28" spans="2:31" ht="15" customHeight="1">
      <c r="B28" s="19">
        <v>18</v>
      </c>
      <c r="C28" s="105" t="s">
        <v>191</v>
      </c>
      <c r="D28" s="105" t="s">
        <v>192</v>
      </c>
      <c r="E28" s="19"/>
      <c r="F28" s="80">
        <f>'[1]كشف النقاط'!I26</f>
        <v>67.5</v>
      </c>
      <c r="G28" s="77">
        <f t="shared" si="0"/>
        <v>6</v>
      </c>
      <c r="H28" s="80">
        <f>'[1]كشف النقاط'!I77</f>
        <v>67.5</v>
      </c>
      <c r="I28" s="77">
        <f t="shared" si="1"/>
        <v>6</v>
      </c>
      <c r="J28" s="81">
        <f t="shared" si="2"/>
        <v>11.25</v>
      </c>
      <c r="K28" s="82">
        <f t="shared" si="3"/>
        <v>12</v>
      </c>
      <c r="L28" s="80">
        <f>'[1]كشف النقاط'!I122</f>
        <v>28.5</v>
      </c>
      <c r="M28" s="77">
        <f t="shared" si="4"/>
        <v>0</v>
      </c>
      <c r="N28" s="81">
        <f t="shared" si="5"/>
        <v>9.5</v>
      </c>
      <c r="O28" s="82">
        <f t="shared" si="6"/>
        <v>0</v>
      </c>
      <c r="P28" s="83">
        <f>'[1]كشف النقاط'!I171</f>
        <v>41</v>
      </c>
      <c r="Q28" s="77">
        <f t="shared" si="7"/>
        <v>4</v>
      </c>
      <c r="R28" s="80">
        <f>'[1]كشف النقاط'!I215</f>
        <v>57</v>
      </c>
      <c r="S28" s="77">
        <f t="shared" si="8"/>
        <v>4</v>
      </c>
      <c r="T28" s="80">
        <f t="shared" si="9"/>
        <v>12.25</v>
      </c>
      <c r="U28" s="84">
        <f t="shared" si="10"/>
        <v>8</v>
      </c>
      <c r="V28" s="80">
        <f>'[1]كشف النقاط'!I265</f>
        <v>16.875</v>
      </c>
      <c r="W28" s="101">
        <f t="shared" si="11"/>
        <v>0</v>
      </c>
      <c r="X28" s="80">
        <f>'[1]كشف النقاط'!I309</f>
        <v>41</v>
      </c>
      <c r="Y28" s="101">
        <f t="shared" si="12"/>
        <v>4</v>
      </c>
      <c r="Z28" s="80">
        <f t="shared" si="13"/>
        <v>8.2678571428571423</v>
      </c>
      <c r="AA28" s="84">
        <f t="shared" si="14"/>
        <v>4</v>
      </c>
      <c r="AB28" s="80">
        <f t="shared" si="15"/>
        <v>10.645833333333334</v>
      </c>
      <c r="AC28" s="38">
        <f t="shared" si="16"/>
        <v>30</v>
      </c>
      <c r="AD28" s="39" t="str">
        <f t="shared" si="17"/>
        <v>ناجح</v>
      </c>
      <c r="AE28" s="53" t="str">
        <f>IF('[1]كشف النقاط'!H26+'[1]كشف النقاط'!H77+'[1]كشف النقاط'!H122+'[1]كشف النقاط'!H171+'[1]كشف النقاط'!H215+'[1]كشف النقاط'!H265+'[1]كشف النقاط'!H309&gt;0,"انقاذ"," ")</f>
        <v xml:space="preserve"> </v>
      </c>
    </row>
    <row r="29" spans="2:31" ht="15" customHeight="1">
      <c r="B29" s="19">
        <v>19</v>
      </c>
      <c r="C29" s="106" t="s">
        <v>193</v>
      </c>
      <c r="D29" s="109" t="s">
        <v>194</v>
      </c>
      <c r="E29" s="19"/>
      <c r="F29" s="80">
        <f>'[1]كشف النقاط'!I27</f>
        <v>63</v>
      </c>
      <c r="G29" s="77">
        <f t="shared" si="0"/>
        <v>6</v>
      </c>
      <c r="H29" s="80">
        <f>'[1]كشف النقاط'!I78</f>
        <v>69</v>
      </c>
      <c r="I29" s="77">
        <f t="shared" si="1"/>
        <v>6</v>
      </c>
      <c r="J29" s="81">
        <f t="shared" si="2"/>
        <v>11</v>
      </c>
      <c r="K29" s="82">
        <f t="shared" si="3"/>
        <v>12</v>
      </c>
      <c r="L29" s="80">
        <f>'[1]كشف النقاط'!I123</f>
        <v>30</v>
      </c>
      <c r="M29" s="77">
        <f t="shared" si="4"/>
        <v>3</v>
      </c>
      <c r="N29" s="81">
        <f t="shared" si="5"/>
        <v>10</v>
      </c>
      <c r="O29" s="82">
        <f t="shared" si="6"/>
        <v>3</v>
      </c>
      <c r="P29" s="83">
        <f>'[1]كشف النقاط'!I172</f>
        <v>48</v>
      </c>
      <c r="Q29" s="77">
        <f t="shared" si="7"/>
        <v>4</v>
      </c>
      <c r="R29" s="80">
        <f>'[1]كشف النقاط'!I216</f>
        <v>53</v>
      </c>
      <c r="S29" s="77">
        <f t="shared" si="8"/>
        <v>4</v>
      </c>
      <c r="T29" s="80">
        <f t="shared" si="9"/>
        <v>12.625</v>
      </c>
      <c r="U29" s="84">
        <f t="shared" si="10"/>
        <v>8</v>
      </c>
      <c r="V29" s="80">
        <f>'[1]كشف النقاط'!I266</f>
        <v>18</v>
      </c>
      <c r="W29" s="101">
        <f t="shared" si="11"/>
        <v>0</v>
      </c>
      <c r="X29" s="80">
        <f>'[1]كشف النقاط'!I310</f>
        <v>43</v>
      </c>
      <c r="Y29" s="101">
        <f t="shared" si="12"/>
        <v>4</v>
      </c>
      <c r="Z29" s="80">
        <f t="shared" si="13"/>
        <v>8.7142857142857135</v>
      </c>
      <c r="AA29" s="84">
        <f t="shared" si="14"/>
        <v>4</v>
      </c>
      <c r="AB29" s="80">
        <f t="shared" si="15"/>
        <v>10.8</v>
      </c>
      <c r="AC29" s="38">
        <f t="shared" si="16"/>
        <v>30</v>
      </c>
      <c r="AD29" s="39" t="str">
        <f t="shared" si="17"/>
        <v>ناجح</v>
      </c>
      <c r="AE29" s="53" t="str">
        <f>IF('[1]كشف النقاط'!H27+'[1]كشف النقاط'!H78+'[1]كشف النقاط'!H123+'[1]كشف النقاط'!H172+'[1]كشف النقاط'!H216+'[1]كشف النقاط'!H266+'[1]كشف النقاط'!H310&gt;0,"انقاذ"," ")</f>
        <v xml:space="preserve"> </v>
      </c>
    </row>
    <row r="30" spans="2:31" ht="15" customHeight="1">
      <c r="B30" s="19">
        <v>20</v>
      </c>
      <c r="C30" s="106" t="s">
        <v>195</v>
      </c>
      <c r="D30" s="105" t="s">
        <v>196</v>
      </c>
      <c r="E30" s="19"/>
      <c r="F30" s="80">
        <f>'[1]كشف النقاط'!I28</f>
        <v>58.5</v>
      </c>
      <c r="G30" s="77">
        <f t="shared" si="0"/>
        <v>0</v>
      </c>
      <c r="H30" s="80">
        <f>'[1]كشف النقاط'!I79</f>
        <v>54</v>
      </c>
      <c r="I30" s="77">
        <f t="shared" si="1"/>
        <v>0</v>
      </c>
      <c r="J30" s="81">
        <f t="shared" si="2"/>
        <v>9.375</v>
      </c>
      <c r="K30" s="82">
        <f t="shared" si="3"/>
        <v>0</v>
      </c>
      <c r="L30" s="80">
        <f>'[1]كشف النقاط'!I124</f>
        <v>28.5</v>
      </c>
      <c r="M30" s="77">
        <f t="shared" si="4"/>
        <v>0</v>
      </c>
      <c r="N30" s="81">
        <f t="shared" si="5"/>
        <v>9.5</v>
      </c>
      <c r="O30" s="82">
        <f t="shared" si="6"/>
        <v>0</v>
      </c>
      <c r="P30" s="83">
        <f>'[1]كشف النقاط'!I173</f>
        <v>30</v>
      </c>
      <c r="Q30" s="77">
        <f t="shared" si="7"/>
        <v>0</v>
      </c>
      <c r="R30" s="80">
        <f>'[1]كشف النقاط'!I217</f>
        <v>53</v>
      </c>
      <c r="S30" s="77">
        <f t="shared" si="8"/>
        <v>4</v>
      </c>
      <c r="T30" s="80">
        <f t="shared" si="9"/>
        <v>10.375</v>
      </c>
      <c r="U30" s="84">
        <f t="shared" si="10"/>
        <v>8</v>
      </c>
      <c r="V30" s="80">
        <f>'[1]كشف النقاط'!I267</f>
        <v>18</v>
      </c>
      <c r="W30" s="101">
        <f t="shared" si="11"/>
        <v>0</v>
      </c>
      <c r="X30" s="80">
        <f>'[1]كشف النقاط'!I311</f>
        <v>32.5</v>
      </c>
      <c r="Y30" s="101">
        <f t="shared" si="12"/>
        <v>0</v>
      </c>
      <c r="Z30" s="80">
        <f t="shared" si="13"/>
        <v>7.2142857142857144</v>
      </c>
      <c r="AA30" s="84">
        <f t="shared" si="14"/>
        <v>0</v>
      </c>
      <c r="AB30" s="80">
        <f t="shared" si="15"/>
        <v>9.15</v>
      </c>
      <c r="AC30" s="38">
        <f t="shared" si="16"/>
        <v>8</v>
      </c>
      <c r="AD30" s="39" t="str">
        <f t="shared" si="17"/>
        <v>مؤجل</v>
      </c>
      <c r="AE30" s="53" t="str">
        <f>IF('[1]كشف النقاط'!H28+'[1]كشف النقاط'!H79+'[1]كشف النقاط'!H124+'[1]كشف النقاط'!H173+'[1]كشف النقاط'!H217+'[1]كشف النقاط'!H267+'[1]كشف النقاط'!H311&gt;0,"انقاذ"," ")</f>
        <v xml:space="preserve"> </v>
      </c>
    </row>
    <row r="31" spans="2:31" ht="15" customHeight="1">
      <c r="B31" s="19">
        <v>21</v>
      </c>
      <c r="C31" s="110" t="s">
        <v>197</v>
      </c>
      <c r="D31" s="110" t="s">
        <v>198</v>
      </c>
      <c r="E31" s="56"/>
      <c r="F31" s="80">
        <f>'[1]كشف النقاط'!I29</f>
        <v>50.25</v>
      </c>
      <c r="G31" s="77">
        <f t="shared" si="0"/>
        <v>0</v>
      </c>
      <c r="H31" s="80">
        <f>'[1]كشف النقاط'!I80</f>
        <v>69</v>
      </c>
      <c r="I31" s="77">
        <f t="shared" si="1"/>
        <v>6</v>
      </c>
      <c r="J31" s="81">
        <f t="shared" si="2"/>
        <v>9.9375</v>
      </c>
      <c r="K31" s="82">
        <f t="shared" si="3"/>
        <v>6</v>
      </c>
      <c r="L31" s="80">
        <f>'[1]كشف النقاط'!I125</f>
        <v>25.5</v>
      </c>
      <c r="M31" s="77">
        <f t="shared" si="4"/>
        <v>0</v>
      </c>
      <c r="N31" s="81">
        <f t="shared" si="5"/>
        <v>8.5</v>
      </c>
      <c r="O31" s="82">
        <f t="shared" si="6"/>
        <v>0</v>
      </c>
      <c r="P31" s="83">
        <f>'[1]كشف النقاط'!I174</f>
        <v>50</v>
      </c>
      <c r="Q31" s="77">
        <f t="shared" si="7"/>
        <v>4</v>
      </c>
      <c r="R31" s="80">
        <f>'[1]كشف النقاط'!I218</f>
        <v>44</v>
      </c>
      <c r="S31" s="77">
        <f t="shared" si="8"/>
        <v>4</v>
      </c>
      <c r="T31" s="80">
        <f t="shared" si="9"/>
        <v>11.75</v>
      </c>
      <c r="U31" s="84">
        <f t="shared" si="10"/>
        <v>8</v>
      </c>
      <c r="V31" s="80">
        <f>'[1]كشف النقاط'!I268</f>
        <v>22.5</v>
      </c>
      <c r="W31" s="101">
        <f t="shared" si="11"/>
        <v>0</v>
      </c>
      <c r="X31" s="80">
        <f>'[1]كشف النقاط'!I312</f>
        <v>6.5</v>
      </c>
      <c r="Y31" s="101">
        <f t="shared" si="12"/>
        <v>0</v>
      </c>
      <c r="Z31" s="80">
        <f t="shared" si="13"/>
        <v>4.1428571428571432</v>
      </c>
      <c r="AA31" s="84">
        <f t="shared" si="14"/>
        <v>0</v>
      </c>
      <c r="AB31" s="80">
        <f t="shared" si="15"/>
        <v>8.9250000000000007</v>
      </c>
      <c r="AC31" s="38">
        <f t="shared" si="16"/>
        <v>14</v>
      </c>
      <c r="AD31" s="39" t="str">
        <f t="shared" si="17"/>
        <v>مؤجل</v>
      </c>
      <c r="AE31" s="53" t="str">
        <f>IF('[1]كشف النقاط'!H29+'[1]كشف النقاط'!H80+'[1]كشف النقاط'!H125+'[1]كشف النقاط'!H174+'[1]كشف النقاط'!H218+'[1]كشف النقاط'!H268+'[1]كشف النقاط'!H312&gt;0,"انقاذ"," ")</f>
        <v xml:space="preserve"> </v>
      </c>
    </row>
    <row r="32" spans="2:31" ht="15" customHeight="1">
      <c r="B32" s="19">
        <v>22</v>
      </c>
      <c r="C32" s="102" t="s">
        <v>134</v>
      </c>
      <c r="D32" s="103" t="s">
        <v>135</v>
      </c>
      <c r="E32" s="19" t="s">
        <v>25</v>
      </c>
      <c r="F32" s="80">
        <f>'[1]كشف النقاط'!I30</f>
        <v>48</v>
      </c>
      <c r="G32" s="77">
        <f t="shared" si="0"/>
        <v>0</v>
      </c>
      <c r="H32" s="80">
        <f>'[1]كشف النقاط'!I81</f>
        <v>64.5</v>
      </c>
      <c r="I32" s="77">
        <f t="shared" si="1"/>
        <v>6</v>
      </c>
      <c r="J32" s="81">
        <f t="shared" si="2"/>
        <v>9.375</v>
      </c>
      <c r="K32" s="82">
        <f t="shared" si="3"/>
        <v>6</v>
      </c>
      <c r="L32" s="80">
        <f>'[1]كشف النقاط'!I126</f>
        <v>30</v>
      </c>
      <c r="M32" s="77">
        <f t="shared" si="4"/>
        <v>3</v>
      </c>
      <c r="N32" s="81">
        <f t="shared" si="5"/>
        <v>10</v>
      </c>
      <c r="O32" s="82">
        <f t="shared" si="6"/>
        <v>3</v>
      </c>
      <c r="P32" s="83">
        <f>'[1]كشف النقاط'!I175</f>
        <v>48</v>
      </c>
      <c r="Q32" s="77">
        <f t="shared" si="7"/>
        <v>4</v>
      </c>
      <c r="R32" s="80">
        <f>'[1]كشف النقاط'!I219</f>
        <v>52</v>
      </c>
      <c r="S32" s="77">
        <f t="shared" si="8"/>
        <v>4</v>
      </c>
      <c r="T32" s="80">
        <f t="shared" si="9"/>
        <v>12.5</v>
      </c>
      <c r="U32" s="84">
        <f t="shared" si="10"/>
        <v>8</v>
      </c>
      <c r="V32" s="80">
        <f>'[1]كشف النقاط'!I269</f>
        <v>18.75</v>
      </c>
      <c r="W32" s="101">
        <f t="shared" si="11"/>
        <v>0</v>
      </c>
      <c r="X32" s="80">
        <f>'[1]كشف النقاط'!I313</f>
        <v>30</v>
      </c>
      <c r="Y32" s="101">
        <f t="shared" si="12"/>
        <v>0</v>
      </c>
      <c r="Z32" s="80">
        <f t="shared" si="13"/>
        <v>6.9642857142857144</v>
      </c>
      <c r="AA32" s="84">
        <f t="shared" si="14"/>
        <v>0</v>
      </c>
      <c r="AB32" s="80">
        <f t="shared" si="15"/>
        <v>9.7083333333333339</v>
      </c>
      <c r="AC32" s="38">
        <f t="shared" si="16"/>
        <v>17</v>
      </c>
      <c r="AD32" s="39" t="str">
        <f t="shared" si="17"/>
        <v>مؤجل</v>
      </c>
      <c r="AE32" s="53" t="str">
        <f>IF('[1]كشف النقاط'!H30+'[1]كشف النقاط'!H81+'[1]كشف النقاط'!H126+'[1]كشف النقاط'!H175+'[1]كشف النقاط'!H219+'[1]كشف النقاط'!H269+'[1]كشف النقاط'!H313&gt;0,"انقاذ"," ")</f>
        <v xml:space="preserve"> </v>
      </c>
    </row>
    <row r="33" spans="2:31" ht="15" customHeight="1">
      <c r="B33" s="19">
        <v>23</v>
      </c>
      <c r="C33" s="105" t="s">
        <v>136</v>
      </c>
      <c r="D33" s="105" t="s">
        <v>84</v>
      </c>
      <c r="E33" s="19" t="s">
        <v>25</v>
      </c>
      <c r="F33" s="80">
        <f>'[1]كشف النقاط'!I31</f>
        <v>51</v>
      </c>
      <c r="G33" s="77">
        <f t="shared" si="0"/>
        <v>0</v>
      </c>
      <c r="H33" s="80">
        <f>'[1]كشف النقاط'!I82</f>
        <v>60</v>
      </c>
      <c r="I33" s="77">
        <f t="shared" si="1"/>
        <v>6</v>
      </c>
      <c r="J33" s="81">
        <f t="shared" si="2"/>
        <v>9.25</v>
      </c>
      <c r="K33" s="82">
        <f t="shared" si="3"/>
        <v>6</v>
      </c>
      <c r="L33" s="80">
        <f>'[1]كشف النقاط'!I127</f>
        <v>31.5</v>
      </c>
      <c r="M33" s="77">
        <f t="shared" si="4"/>
        <v>3</v>
      </c>
      <c r="N33" s="81">
        <f t="shared" si="5"/>
        <v>10.5</v>
      </c>
      <c r="O33" s="82">
        <f t="shared" si="6"/>
        <v>3</v>
      </c>
      <c r="P33" s="83">
        <f>'[1]كشف النقاط'!I176</f>
        <v>40</v>
      </c>
      <c r="Q33" s="77">
        <f t="shared" si="7"/>
        <v>4</v>
      </c>
      <c r="R33" s="80">
        <f>'[1]كشف النقاط'!I220</f>
        <v>52</v>
      </c>
      <c r="S33" s="77">
        <f t="shared" si="8"/>
        <v>4</v>
      </c>
      <c r="T33" s="80">
        <f t="shared" si="9"/>
        <v>11.5</v>
      </c>
      <c r="U33" s="84">
        <f t="shared" si="10"/>
        <v>8</v>
      </c>
      <c r="V33" s="80">
        <f>'[1]كشف النقاط'!I270</f>
        <v>19.125</v>
      </c>
      <c r="W33" s="101">
        <f t="shared" si="11"/>
        <v>0</v>
      </c>
      <c r="X33" s="80">
        <f>'[1]كشف النقاط'!I314</f>
        <v>35.5</v>
      </c>
      <c r="Y33" s="101">
        <f t="shared" si="12"/>
        <v>0</v>
      </c>
      <c r="Z33" s="80">
        <f t="shared" si="13"/>
        <v>7.8035714285714288</v>
      </c>
      <c r="AA33" s="84">
        <f t="shared" si="14"/>
        <v>0</v>
      </c>
      <c r="AB33" s="80">
        <f t="shared" si="15"/>
        <v>9.6374999999999993</v>
      </c>
      <c r="AC33" s="38">
        <f t="shared" si="16"/>
        <v>17</v>
      </c>
      <c r="AD33" s="39" t="str">
        <f t="shared" si="17"/>
        <v>مؤجل</v>
      </c>
      <c r="AE33" s="53" t="str">
        <f>IF('[1]كشف النقاط'!H31+'[1]كشف النقاط'!H82+'[1]كشف النقاط'!H127+'[1]كشف النقاط'!H176+'[1]كشف النقاط'!H220+'[1]كشف النقاط'!H270+'[1]كشف النقاط'!H314&gt;0,"انقاذ"," ")</f>
        <v xml:space="preserve"> </v>
      </c>
    </row>
    <row r="34" spans="2:31" ht="15" customHeight="1">
      <c r="F34" s="89" t="s">
        <v>146</v>
      </c>
      <c r="G34" s="42"/>
      <c r="H34" s="89" t="s">
        <v>199</v>
      </c>
      <c r="I34" s="43"/>
      <c r="J34" s="89"/>
      <c r="K34" s="43"/>
      <c r="L34" s="89" t="s">
        <v>33</v>
      </c>
      <c r="M34" s="44"/>
      <c r="N34" s="66"/>
      <c r="O34" s="42"/>
      <c r="P34" s="89" t="s">
        <v>200</v>
      </c>
      <c r="Q34" s="42"/>
      <c r="R34" s="89" t="s">
        <v>137</v>
      </c>
      <c r="S34" s="42"/>
      <c r="T34" s="67"/>
      <c r="U34" s="90"/>
      <c r="V34" s="89" t="s">
        <v>138</v>
      </c>
      <c r="W34" s="43"/>
      <c r="X34" s="89" t="s">
        <v>130</v>
      </c>
      <c r="Y34" s="43"/>
      <c r="Z34" s="43"/>
    </row>
    <row r="35" spans="2:31" ht="15" customHeight="1">
      <c r="F35" s="45"/>
      <c r="G35" s="42"/>
      <c r="H35" s="45"/>
      <c r="I35" s="42"/>
      <c r="J35" s="45"/>
      <c r="K35" s="42"/>
      <c r="L35" s="45"/>
      <c r="M35" s="42"/>
      <c r="N35" s="45"/>
      <c r="O35" s="42"/>
      <c r="P35" s="45"/>
      <c r="R35" s="45"/>
      <c r="T35" s="43"/>
      <c r="U35" s="43"/>
      <c r="V35" s="45"/>
      <c r="W35" s="43"/>
      <c r="X35" s="45"/>
      <c r="Y35" s="43"/>
      <c r="Z35" s="4" t="s">
        <v>36</v>
      </c>
    </row>
    <row r="36" spans="2:31" ht="15" customHeight="1"/>
  </sheetData>
  <sheetProtection password="CC17" sheet="1" objects="1" scenarios="1"/>
  <mergeCells count="5">
    <mergeCell ref="K7:K10"/>
    <mergeCell ref="O7:O10"/>
    <mergeCell ref="U7:U10"/>
    <mergeCell ref="AA7:AA10"/>
    <mergeCell ref="AC7:AC10"/>
  </mergeCells>
  <pageMargins left="0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6"/>
  <sheetViews>
    <sheetView rightToLeft="1" workbookViewId="0">
      <selection activeCell="Y2" sqref="Y2:AC2"/>
    </sheetView>
  </sheetViews>
  <sheetFormatPr baseColWidth="10" defaultRowHeight="15"/>
  <cols>
    <col min="1" max="1" width="1.109375" style="3" customWidth="1"/>
    <col min="2" max="2" width="4.109375" customWidth="1"/>
    <col min="3" max="3" width="6.33203125" customWidth="1"/>
    <col min="4" max="4" width="6.109375" customWidth="1"/>
    <col min="5" max="5" width="4.109375" customWidth="1"/>
    <col min="6" max="6" width="4.6640625" customWidth="1"/>
    <col min="7" max="7" width="3" customWidth="1"/>
    <col min="8" max="8" width="4.44140625" customWidth="1"/>
    <col min="9" max="9" width="2.44140625" customWidth="1"/>
    <col min="10" max="10" width="4.88671875" customWidth="1"/>
    <col min="11" max="11" width="2.5546875" customWidth="1"/>
    <col min="12" max="12" width="4.109375" customWidth="1"/>
    <col min="13" max="13" width="2" customWidth="1"/>
    <col min="14" max="14" width="5.109375" customWidth="1"/>
    <col min="15" max="15" width="3" customWidth="1"/>
    <col min="16" max="16" width="4.33203125" customWidth="1"/>
    <col min="17" max="17" width="3" customWidth="1"/>
    <col min="18" max="18" width="4.109375" customWidth="1"/>
    <col min="19" max="19" width="2.5546875" customWidth="1"/>
    <col min="20" max="20" width="4" customWidth="1"/>
    <col min="21" max="21" width="1.33203125" customWidth="1"/>
    <col min="22" max="22" width="5.77734375" customWidth="1"/>
    <col min="23" max="23" width="3.77734375" customWidth="1"/>
    <col min="24" max="24" width="4.6640625" customWidth="1"/>
    <col min="25" max="25" width="2.6640625" customWidth="1"/>
    <col min="26" max="26" width="3.6640625" customWidth="1"/>
    <col min="27" max="27" width="2" customWidth="1"/>
    <col min="28" max="28" width="3.77734375" customWidth="1"/>
    <col min="29" max="29" width="3.5546875" customWidth="1"/>
    <col min="30" max="30" width="3.6640625" customWidth="1"/>
    <col min="31" max="31" width="2" customWidth="1"/>
    <col min="32" max="32" width="4" customWidth="1"/>
    <col min="33" max="33" width="3" customWidth="1"/>
    <col min="34" max="34" width="4.5546875" customWidth="1"/>
    <col min="35" max="35" width="2.33203125" customWidth="1"/>
  </cols>
  <sheetData>
    <row r="1" spans="2:35" ht="18">
      <c r="B1" s="1" t="s">
        <v>0</v>
      </c>
      <c r="C1" s="1"/>
      <c r="Y1" s="68" t="s">
        <v>41</v>
      </c>
    </row>
    <row r="2" spans="2:35" ht="18">
      <c r="B2" s="1" t="s">
        <v>1</v>
      </c>
      <c r="C2" s="1"/>
      <c r="Y2" s="2" t="s">
        <v>37</v>
      </c>
    </row>
    <row r="3" spans="2:35" ht="18">
      <c r="B3" s="1" t="s">
        <v>2</v>
      </c>
      <c r="C3" s="1"/>
      <c r="Y3" s="2" t="s">
        <v>3</v>
      </c>
    </row>
    <row r="5" spans="2:35" ht="18">
      <c r="C5" s="3" t="s">
        <v>4</v>
      </c>
      <c r="L5" s="1" t="s">
        <v>148</v>
      </c>
      <c r="Z5" s="1" t="s">
        <v>5</v>
      </c>
      <c r="AA5" s="1"/>
      <c r="AB5" s="1"/>
      <c r="AC5" s="1"/>
      <c r="AD5" s="1"/>
      <c r="AF5" s="3" t="s">
        <v>6</v>
      </c>
    </row>
    <row r="6" spans="2:35" ht="18">
      <c r="U6" s="4"/>
    </row>
    <row r="7" spans="2:35">
      <c r="B7" s="5"/>
      <c r="C7" s="5"/>
      <c r="D7" s="5"/>
      <c r="E7" s="6"/>
      <c r="F7" s="7" t="s">
        <v>39</v>
      </c>
      <c r="G7" s="8"/>
      <c r="H7" s="8"/>
      <c r="I7" s="8"/>
      <c r="J7" s="9"/>
      <c r="K7" s="9"/>
      <c r="L7" s="8"/>
      <c r="M7" s="144" t="s">
        <v>7</v>
      </c>
      <c r="N7" s="10"/>
      <c r="O7" s="8"/>
      <c r="P7" s="8" t="s">
        <v>40</v>
      </c>
      <c r="Q7" s="8"/>
      <c r="R7" s="9"/>
      <c r="S7" s="9"/>
      <c r="T7" s="8"/>
      <c r="U7" s="147" t="s">
        <v>7</v>
      </c>
      <c r="V7" s="7" t="s">
        <v>58</v>
      </c>
      <c r="W7" s="8"/>
      <c r="X7" s="8"/>
      <c r="Y7" s="8"/>
      <c r="Z7" s="8"/>
      <c r="AA7" s="144" t="s">
        <v>7</v>
      </c>
      <c r="AB7" s="10" t="s">
        <v>57</v>
      </c>
      <c r="AC7" s="69"/>
      <c r="AD7" s="69"/>
      <c r="AE7" s="144" t="s">
        <v>7</v>
      </c>
      <c r="AF7" s="5"/>
      <c r="AG7" s="144" t="s">
        <v>7</v>
      </c>
      <c r="AH7" s="11"/>
      <c r="AI7" s="12"/>
    </row>
    <row r="8" spans="2:35">
      <c r="B8" s="46" t="s">
        <v>8</v>
      </c>
      <c r="C8" s="46" t="s">
        <v>9</v>
      </c>
      <c r="D8" s="47" t="s">
        <v>10</v>
      </c>
      <c r="E8" s="48" t="s">
        <v>11</v>
      </c>
      <c r="F8" s="16" t="s">
        <v>201</v>
      </c>
      <c r="G8" s="14"/>
      <c r="H8" s="13" t="s">
        <v>202</v>
      </c>
      <c r="I8" s="14"/>
      <c r="J8" s="16" t="s">
        <v>203</v>
      </c>
      <c r="K8" s="14"/>
      <c r="L8" s="16"/>
      <c r="M8" s="145"/>
      <c r="N8" s="14" t="s">
        <v>204</v>
      </c>
      <c r="O8" s="16"/>
      <c r="P8" s="16" t="s">
        <v>205</v>
      </c>
      <c r="Q8" s="15"/>
      <c r="R8" s="16" t="s">
        <v>205</v>
      </c>
      <c r="S8" s="15"/>
      <c r="T8" s="16"/>
      <c r="U8" s="148"/>
      <c r="V8" s="15" t="s">
        <v>13</v>
      </c>
      <c r="W8" s="15"/>
      <c r="X8" s="16" t="s">
        <v>206</v>
      </c>
      <c r="Y8" s="15"/>
      <c r="Z8" s="16"/>
      <c r="AA8" s="145"/>
      <c r="AB8" s="16" t="s">
        <v>83</v>
      </c>
      <c r="AC8" s="15"/>
      <c r="AD8" s="16"/>
      <c r="AE8" s="145"/>
      <c r="AF8" s="20" t="s">
        <v>14</v>
      </c>
      <c r="AG8" s="145"/>
      <c r="AH8" s="17"/>
      <c r="AI8" s="18"/>
    </row>
    <row r="9" spans="2:35">
      <c r="B9" s="20"/>
      <c r="C9" s="20"/>
      <c r="D9" s="20"/>
      <c r="E9" s="17"/>
      <c r="F9" s="23" t="s">
        <v>207</v>
      </c>
      <c r="G9" s="22"/>
      <c r="H9" s="21" t="s">
        <v>157</v>
      </c>
      <c r="I9" s="22"/>
      <c r="J9" s="23" t="s">
        <v>208</v>
      </c>
      <c r="K9" s="22"/>
      <c r="L9" s="24" t="s">
        <v>16</v>
      </c>
      <c r="M9" s="145"/>
      <c r="N9" s="25" t="s">
        <v>209</v>
      </c>
      <c r="O9" s="22"/>
      <c r="P9" s="23" t="s">
        <v>210</v>
      </c>
      <c r="Q9" s="25"/>
      <c r="R9" s="23" t="s">
        <v>211</v>
      </c>
      <c r="S9" s="25"/>
      <c r="T9" s="26" t="s">
        <v>16</v>
      </c>
      <c r="U9" s="148"/>
      <c r="V9" s="23"/>
      <c r="W9" s="22"/>
      <c r="X9" s="23" t="s">
        <v>212</v>
      </c>
      <c r="Y9" s="25"/>
      <c r="Z9" s="49" t="s">
        <v>16</v>
      </c>
      <c r="AA9" s="145"/>
      <c r="AB9" s="23" t="s">
        <v>213</v>
      </c>
      <c r="AC9" s="25"/>
      <c r="AD9" s="49" t="s">
        <v>16</v>
      </c>
      <c r="AE9" s="145"/>
      <c r="AF9" s="20" t="s">
        <v>17</v>
      </c>
      <c r="AG9" s="145"/>
      <c r="AH9" s="17" t="s">
        <v>18</v>
      </c>
      <c r="AI9" s="18"/>
    </row>
    <row r="10" spans="2:35">
      <c r="B10" s="27"/>
      <c r="C10" s="27"/>
      <c r="D10" s="28"/>
      <c r="E10" s="28"/>
      <c r="F10" s="29" t="s">
        <v>16</v>
      </c>
      <c r="G10" s="29" t="s">
        <v>19</v>
      </c>
      <c r="H10" s="29" t="s">
        <v>16</v>
      </c>
      <c r="I10" s="29" t="s">
        <v>19</v>
      </c>
      <c r="J10" s="29" t="s">
        <v>16</v>
      </c>
      <c r="K10" s="29" t="s">
        <v>19</v>
      </c>
      <c r="L10" s="30"/>
      <c r="M10" s="146"/>
      <c r="N10" s="29" t="s">
        <v>16</v>
      </c>
      <c r="O10" s="29" t="s">
        <v>19</v>
      </c>
      <c r="P10" s="29" t="s">
        <v>16</v>
      </c>
      <c r="Q10" s="29" t="s">
        <v>19</v>
      </c>
      <c r="R10" s="29" t="s">
        <v>16</v>
      </c>
      <c r="S10" s="29" t="s">
        <v>19</v>
      </c>
      <c r="T10" s="30"/>
      <c r="U10" s="149"/>
      <c r="V10" s="31" t="s">
        <v>16</v>
      </c>
      <c r="W10" s="29" t="s">
        <v>19</v>
      </c>
      <c r="X10" s="29" t="s">
        <v>16</v>
      </c>
      <c r="Y10" s="29" t="s">
        <v>19</v>
      </c>
      <c r="Z10" s="30"/>
      <c r="AA10" s="146"/>
      <c r="AB10" s="29" t="s">
        <v>16</v>
      </c>
      <c r="AC10" s="29" t="s">
        <v>19</v>
      </c>
      <c r="AD10" s="30"/>
      <c r="AE10" s="146"/>
      <c r="AF10" s="32"/>
      <c r="AG10" s="146"/>
      <c r="AH10" s="33"/>
      <c r="AI10" s="18"/>
    </row>
    <row r="11" spans="2:35">
      <c r="B11" s="19">
        <v>1</v>
      </c>
      <c r="C11" s="60" t="s">
        <v>214</v>
      </c>
      <c r="D11" s="61" t="s">
        <v>215</v>
      </c>
      <c r="E11" s="19"/>
      <c r="F11" s="34">
        <f>'[2]كشف النقاط'!I9</f>
        <v>65</v>
      </c>
      <c r="G11" s="29">
        <f>IF(F11&lt;50,0,5)</f>
        <v>5</v>
      </c>
      <c r="H11" s="34">
        <f>'[2]كشف النقاط'!I58</f>
        <v>50</v>
      </c>
      <c r="I11" s="29">
        <f>IF(H11&lt;40,0,4)</f>
        <v>4</v>
      </c>
      <c r="J11" s="34">
        <f>'[2]كشف النقاط'!I105</f>
        <v>67.5</v>
      </c>
      <c r="K11" s="29">
        <f>IF(J11&lt;50,0,5)</f>
        <v>5</v>
      </c>
      <c r="L11" s="35">
        <f>(J11+H11+F11)/14</f>
        <v>13.035714285714286</v>
      </c>
      <c r="M11" s="36">
        <f>IF(L11&lt;10,K11+I11+G11,14)</f>
        <v>14</v>
      </c>
      <c r="N11" s="34">
        <f>'[2]كشف النقاط'!I198</f>
        <v>39</v>
      </c>
      <c r="O11" s="29">
        <f>IF(N11&lt;30,0,3)</f>
        <v>3</v>
      </c>
      <c r="P11" s="34">
        <f>'[2]كشف النقاط'!I245</f>
        <v>39</v>
      </c>
      <c r="Q11" s="29">
        <f>IF(P11&lt;30,0,3)</f>
        <v>3</v>
      </c>
      <c r="R11" s="34">
        <f>'[2]كشف النقاط'!I292</f>
        <v>45</v>
      </c>
      <c r="S11" s="29">
        <f>IF(R11&lt;30,0,3)</f>
        <v>3</v>
      </c>
      <c r="T11" s="35">
        <f>(R11+P11+N11)/9</f>
        <v>13.666666666666666</v>
      </c>
      <c r="U11" s="36">
        <f>IF(T11&lt;10,S11+Q11+O11,9)</f>
        <v>9</v>
      </c>
      <c r="V11" s="37">
        <f>'[2]كشف النقاط'!I341</f>
        <v>22.75</v>
      </c>
      <c r="W11" s="29">
        <f>IF(V11&lt;20,0,2)</f>
        <v>2</v>
      </c>
      <c r="X11" s="34">
        <f>'[2]كشف النقاط'!I386</f>
        <v>28</v>
      </c>
      <c r="Y11" s="29">
        <f>IF(X11&lt;20,0,2)</f>
        <v>2</v>
      </c>
      <c r="Z11" s="34">
        <f>(X11+V11)/4</f>
        <v>12.6875</v>
      </c>
      <c r="AA11" s="51">
        <f>IF(Z11&lt;10,Y11+W11,4)</f>
        <v>4</v>
      </c>
      <c r="AB11" s="34">
        <f>'[2]كشف النقاط'!I152</f>
        <v>39</v>
      </c>
      <c r="AC11" s="92">
        <f>IF(AB11&lt;30,0,3)</f>
        <v>3</v>
      </c>
      <c r="AD11" s="34">
        <f>AB11/3</f>
        <v>13</v>
      </c>
      <c r="AE11" s="51">
        <f>AC11</f>
        <v>3</v>
      </c>
      <c r="AF11" s="34">
        <f>(AB11+X11+V11+R11+P11+N11+J11+H11+F11)/30</f>
        <v>13.175000000000001</v>
      </c>
      <c r="AG11" s="38">
        <f>IF(AF11&lt;10,AE11+AA11+U11+M11,30)</f>
        <v>30</v>
      </c>
      <c r="AH11" s="39" t="str">
        <f>IF(AF11&lt;10,"مؤجل","ناجح")</f>
        <v>ناجح</v>
      </c>
      <c r="AI11" s="53"/>
    </row>
    <row r="12" spans="2:35">
      <c r="B12" s="19">
        <v>2</v>
      </c>
      <c r="C12" s="60" t="s">
        <v>216</v>
      </c>
      <c r="D12" s="61" t="s">
        <v>89</v>
      </c>
      <c r="E12" s="19"/>
      <c r="F12" s="34">
        <f>'[2]كشف النقاط'!I10</f>
        <v>15</v>
      </c>
      <c r="G12" s="29">
        <f t="shared" ref="G12:G32" si="0">IF(F12&lt;50,0,5)</f>
        <v>0</v>
      </c>
      <c r="H12" s="34">
        <f>'[2]كشف النقاط'!I59</f>
        <v>48</v>
      </c>
      <c r="I12" s="29">
        <f t="shared" ref="I12:I32" si="1">IF(H12&lt;40,0,4)</f>
        <v>4</v>
      </c>
      <c r="J12" s="34">
        <f>'[2]كشف النقاط'!I106</f>
        <v>40</v>
      </c>
      <c r="K12" s="29">
        <f t="shared" ref="K12:K32" si="2">IF(J12&lt;50,0,5)</f>
        <v>0</v>
      </c>
      <c r="L12" s="35">
        <f t="shared" ref="L12:L32" si="3">(J12+H12+F12)/14</f>
        <v>7.3571428571428568</v>
      </c>
      <c r="M12" s="36">
        <f t="shared" ref="M12:M32" si="4">IF(L12&lt;10,K12+I12+G12,14)</f>
        <v>4</v>
      </c>
      <c r="N12" s="34">
        <f>'[2]كشف النقاط'!I199</f>
        <v>44.25</v>
      </c>
      <c r="O12" s="29">
        <f t="shared" ref="O12:O32" si="5">IF(N12&lt;30,0,3)</f>
        <v>3</v>
      </c>
      <c r="P12" s="34">
        <f>'[2]كشف النقاط'!I246</f>
        <v>40.5</v>
      </c>
      <c r="Q12" s="29">
        <f t="shared" ref="Q12:Q32" si="6">IF(P12&lt;30,0,3)</f>
        <v>3</v>
      </c>
      <c r="R12" s="34">
        <f>'[2]كشف النقاط'!I293</f>
        <v>43.5</v>
      </c>
      <c r="S12" s="29">
        <f t="shared" ref="S12:S32" si="7">IF(R12&lt;30,0,3)</f>
        <v>3</v>
      </c>
      <c r="T12" s="35">
        <f t="shared" ref="T12:T32" si="8">(R12+P12+N12)/9</f>
        <v>14.25</v>
      </c>
      <c r="U12" s="36">
        <f t="shared" ref="U12:U32" si="9">IF(T12&lt;10,S12+Q12+O12,9)</f>
        <v>9</v>
      </c>
      <c r="V12" s="37">
        <f>'[2]كشف النقاط'!I342</f>
        <v>19.25</v>
      </c>
      <c r="W12" s="29">
        <f t="shared" ref="W12:W32" si="10">IF(V12&lt;20,0,2)</f>
        <v>0</v>
      </c>
      <c r="X12" s="34">
        <f>'[2]كشف النقاط'!I387</f>
        <v>24</v>
      </c>
      <c r="Y12" s="29">
        <f t="shared" ref="Y12:Y32" si="11">IF(X12&lt;20,0,2)</f>
        <v>2</v>
      </c>
      <c r="Z12" s="34">
        <f t="shared" ref="Z12:Z32" si="12">(X12+V12)/4</f>
        <v>10.8125</v>
      </c>
      <c r="AA12" s="51">
        <f t="shared" ref="AA12:AA32" si="13">IF(Z12&lt;10,Y12+W12,4)</f>
        <v>4</v>
      </c>
      <c r="AB12" s="34">
        <f>'[2]كشف النقاط'!I153</f>
        <v>37.5</v>
      </c>
      <c r="AC12" s="92">
        <f t="shared" ref="AC12:AC32" si="14">IF(AB12&lt;30,0,3)</f>
        <v>3</v>
      </c>
      <c r="AD12" s="34">
        <f t="shared" ref="AD12:AD32" si="15">AB12/3</f>
        <v>12.5</v>
      </c>
      <c r="AE12" s="51">
        <f t="shared" ref="AE12:AE32" si="16">AC12</f>
        <v>3</v>
      </c>
      <c r="AF12" s="34">
        <f t="shared" ref="AF12:AF32" si="17">(AB12+X12+V12+R12+P12+N12+J12+H12+F12)/30</f>
        <v>10.4</v>
      </c>
      <c r="AG12" s="38">
        <f t="shared" ref="AG12:AG32" si="18">IF(AF12&lt;10,AE12+AA12+U12+M12,30)</f>
        <v>30</v>
      </c>
      <c r="AH12" s="39" t="str">
        <f t="shared" ref="AH12:AH27" si="19">IF(AF12&lt;10,"مؤجل","ناجح")</f>
        <v>ناجح</v>
      </c>
      <c r="AI12" s="53"/>
    </row>
    <row r="13" spans="2:35">
      <c r="B13" s="19">
        <v>3</v>
      </c>
      <c r="C13" s="60" t="s">
        <v>217</v>
      </c>
      <c r="D13" s="61" t="s">
        <v>218</v>
      </c>
      <c r="E13" s="19"/>
      <c r="F13" s="34">
        <f>'[2]كشف النقاط'!I11</f>
        <v>80</v>
      </c>
      <c r="G13" s="29">
        <f t="shared" si="0"/>
        <v>5</v>
      </c>
      <c r="H13" s="34">
        <f>'[2]كشف النقاط'!I60</f>
        <v>68</v>
      </c>
      <c r="I13" s="29">
        <f t="shared" si="1"/>
        <v>4</v>
      </c>
      <c r="J13" s="34">
        <f>'[2]كشف النقاط'!I107</f>
        <v>75</v>
      </c>
      <c r="K13" s="29">
        <f t="shared" si="2"/>
        <v>5</v>
      </c>
      <c r="L13" s="35">
        <f t="shared" si="3"/>
        <v>15.928571428571429</v>
      </c>
      <c r="M13" s="36">
        <f t="shared" si="4"/>
        <v>14</v>
      </c>
      <c r="N13" s="34">
        <f>'[2]كشف النقاط'!I200</f>
        <v>47.25</v>
      </c>
      <c r="O13" s="29">
        <f t="shared" si="5"/>
        <v>3</v>
      </c>
      <c r="P13" s="34">
        <f>'[2]كشف النقاط'!I247</f>
        <v>33</v>
      </c>
      <c r="Q13" s="29">
        <f t="shared" si="6"/>
        <v>3</v>
      </c>
      <c r="R13" s="34">
        <f>'[2]كشف النقاط'!I294</f>
        <v>46.5</v>
      </c>
      <c r="S13" s="29">
        <f t="shared" si="7"/>
        <v>3</v>
      </c>
      <c r="T13" s="35">
        <f t="shared" si="8"/>
        <v>14.083333333333334</v>
      </c>
      <c r="U13" s="36">
        <f t="shared" si="9"/>
        <v>9</v>
      </c>
      <c r="V13" s="37">
        <f>'[2]كشف النقاط'!I343</f>
        <v>12.5</v>
      </c>
      <c r="W13" s="29">
        <f t="shared" si="10"/>
        <v>0</v>
      </c>
      <c r="X13" s="34">
        <f>'[2]كشف النقاط'!I388</f>
        <v>26</v>
      </c>
      <c r="Y13" s="29">
        <f t="shared" si="11"/>
        <v>2</v>
      </c>
      <c r="Z13" s="34">
        <f t="shared" si="12"/>
        <v>9.625</v>
      </c>
      <c r="AA13" s="51">
        <f t="shared" si="13"/>
        <v>2</v>
      </c>
      <c r="AB13" s="34">
        <f>'[2]كشف النقاط'!I154</f>
        <v>39</v>
      </c>
      <c r="AC13" s="92">
        <f t="shared" si="14"/>
        <v>3</v>
      </c>
      <c r="AD13" s="34">
        <f t="shared" si="15"/>
        <v>13</v>
      </c>
      <c r="AE13" s="51">
        <f t="shared" si="16"/>
        <v>3</v>
      </c>
      <c r="AF13" s="34">
        <f t="shared" si="17"/>
        <v>14.241666666666667</v>
      </c>
      <c r="AG13" s="38">
        <f t="shared" si="18"/>
        <v>30</v>
      </c>
      <c r="AH13" s="39" t="str">
        <f t="shared" si="19"/>
        <v>ناجح</v>
      </c>
      <c r="AI13" s="53"/>
    </row>
    <row r="14" spans="2:35">
      <c r="B14" s="19">
        <v>4</v>
      </c>
      <c r="C14" s="60" t="s">
        <v>66</v>
      </c>
      <c r="D14" s="111" t="s">
        <v>145</v>
      </c>
      <c r="E14" s="19"/>
      <c r="F14" s="34">
        <f>'[2]كشف النقاط'!I12</f>
        <v>70</v>
      </c>
      <c r="G14" s="29">
        <f t="shared" si="0"/>
        <v>5</v>
      </c>
      <c r="H14" s="34">
        <f>'[2]كشف النقاط'!I61</f>
        <v>64</v>
      </c>
      <c r="I14" s="29">
        <f t="shared" si="1"/>
        <v>4</v>
      </c>
      <c r="J14" s="34">
        <f>'[2]كشف النقاط'!I108</f>
        <v>60</v>
      </c>
      <c r="K14" s="29">
        <f t="shared" si="2"/>
        <v>5</v>
      </c>
      <c r="L14" s="35">
        <f t="shared" si="3"/>
        <v>13.857142857142858</v>
      </c>
      <c r="M14" s="36">
        <f t="shared" si="4"/>
        <v>14</v>
      </c>
      <c r="N14" s="34">
        <f>'[2]كشف النقاط'!I201</f>
        <v>41.25</v>
      </c>
      <c r="O14" s="29">
        <f t="shared" si="5"/>
        <v>3</v>
      </c>
      <c r="P14" s="34">
        <f>'[2]كشف النقاط'!I248</f>
        <v>36</v>
      </c>
      <c r="Q14" s="29">
        <f t="shared" si="6"/>
        <v>3</v>
      </c>
      <c r="R14" s="34">
        <f>'[2]كشف النقاط'!I295</f>
        <v>29.25</v>
      </c>
      <c r="S14" s="29">
        <f t="shared" si="7"/>
        <v>0</v>
      </c>
      <c r="T14" s="35">
        <f t="shared" si="8"/>
        <v>11.833333333333334</v>
      </c>
      <c r="U14" s="36">
        <f t="shared" si="9"/>
        <v>9</v>
      </c>
      <c r="V14" s="37">
        <f>'[2]كشف النقاط'!I344</f>
        <v>13.5</v>
      </c>
      <c r="W14" s="29">
        <f t="shared" si="10"/>
        <v>0</v>
      </c>
      <c r="X14" s="34">
        <f>'[2]كشف النقاط'!I389</f>
        <v>20</v>
      </c>
      <c r="Y14" s="29">
        <f t="shared" si="11"/>
        <v>2</v>
      </c>
      <c r="Z14" s="34">
        <f t="shared" si="12"/>
        <v>8.375</v>
      </c>
      <c r="AA14" s="51">
        <f t="shared" si="13"/>
        <v>2</v>
      </c>
      <c r="AB14" s="34">
        <f>'[2]كشف النقاط'!I155</f>
        <v>36.75</v>
      </c>
      <c r="AC14" s="92">
        <f t="shared" si="14"/>
        <v>3</v>
      </c>
      <c r="AD14" s="34">
        <f t="shared" si="15"/>
        <v>12.25</v>
      </c>
      <c r="AE14" s="51">
        <f t="shared" si="16"/>
        <v>3</v>
      </c>
      <c r="AF14" s="34">
        <f t="shared" si="17"/>
        <v>12.358333333333333</v>
      </c>
      <c r="AG14" s="38">
        <f t="shared" si="18"/>
        <v>30</v>
      </c>
      <c r="AH14" s="39" t="str">
        <f t="shared" si="19"/>
        <v>ناجح</v>
      </c>
      <c r="AI14" s="53"/>
    </row>
    <row r="15" spans="2:35">
      <c r="B15" s="19">
        <v>5</v>
      </c>
      <c r="C15" s="60" t="s">
        <v>219</v>
      </c>
      <c r="D15" s="111" t="s">
        <v>133</v>
      </c>
      <c r="E15" s="19"/>
      <c r="F15" s="34">
        <f>'[2]كشف النقاط'!I13</f>
        <v>30</v>
      </c>
      <c r="G15" s="29">
        <f t="shared" si="0"/>
        <v>0</v>
      </c>
      <c r="H15" s="34">
        <f>'[2]كشف النقاط'!I62</f>
        <v>76</v>
      </c>
      <c r="I15" s="29">
        <f t="shared" si="1"/>
        <v>4</v>
      </c>
      <c r="J15" s="34">
        <f>'[2]كشف النقاط'!I109</f>
        <v>77.5</v>
      </c>
      <c r="K15" s="29">
        <f t="shared" si="2"/>
        <v>5</v>
      </c>
      <c r="L15" s="35">
        <f t="shared" si="3"/>
        <v>13.107142857142858</v>
      </c>
      <c r="M15" s="36">
        <f t="shared" si="4"/>
        <v>14</v>
      </c>
      <c r="N15" s="34">
        <f>'[2]كشف النقاط'!I202</f>
        <v>28.5</v>
      </c>
      <c r="O15" s="29">
        <f t="shared" si="5"/>
        <v>0</v>
      </c>
      <c r="P15" s="34">
        <f>'[2]كشف النقاط'!I249</f>
        <v>34.5</v>
      </c>
      <c r="Q15" s="29">
        <f t="shared" si="6"/>
        <v>3</v>
      </c>
      <c r="R15" s="34">
        <f>'[2]كشف النقاط'!I296</f>
        <v>27.75</v>
      </c>
      <c r="S15" s="29">
        <f t="shared" si="7"/>
        <v>0</v>
      </c>
      <c r="T15" s="35">
        <f t="shared" si="8"/>
        <v>10.083333333333334</v>
      </c>
      <c r="U15" s="36">
        <f t="shared" si="9"/>
        <v>9</v>
      </c>
      <c r="V15" s="37">
        <f>'[2]كشف النقاط'!I345</f>
        <v>10.5</v>
      </c>
      <c r="W15" s="29">
        <f t="shared" si="10"/>
        <v>0</v>
      </c>
      <c r="X15" s="34">
        <f>'[2]كشف النقاط'!I390</f>
        <v>26</v>
      </c>
      <c r="Y15" s="29">
        <f t="shared" si="11"/>
        <v>2</v>
      </c>
      <c r="Z15" s="34">
        <f t="shared" si="12"/>
        <v>9.125</v>
      </c>
      <c r="AA15" s="51">
        <f t="shared" si="13"/>
        <v>2</v>
      </c>
      <c r="AB15" s="34">
        <f>'[2]كشف النقاط'!I156</f>
        <v>30</v>
      </c>
      <c r="AC15" s="92">
        <f t="shared" si="14"/>
        <v>3</v>
      </c>
      <c r="AD15" s="34">
        <f t="shared" si="15"/>
        <v>10</v>
      </c>
      <c r="AE15" s="51">
        <f t="shared" si="16"/>
        <v>3</v>
      </c>
      <c r="AF15" s="34">
        <f t="shared" si="17"/>
        <v>11.358333333333333</v>
      </c>
      <c r="AG15" s="38">
        <f t="shared" si="18"/>
        <v>30</v>
      </c>
      <c r="AH15" s="39" t="str">
        <f t="shared" si="19"/>
        <v>ناجح</v>
      </c>
      <c r="AI15" s="53"/>
    </row>
    <row r="16" spans="2:35">
      <c r="B16" s="19">
        <v>6</v>
      </c>
      <c r="C16" s="60" t="s">
        <v>220</v>
      </c>
      <c r="D16" s="61" t="s">
        <v>221</v>
      </c>
      <c r="E16" s="19"/>
      <c r="F16" s="34">
        <f>'[2]كشف النقاط'!I14</f>
        <v>82.5</v>
      </c>
      <c r="G16" s="29">
        <f t="shared" si="0"/>
        <v>5</v>
      </c>
      <c r="H16" s="34">
        <f>'[2]كشف النقاط'!I63</f>
        <v>76</v>
      </c>
      <c r="I16" s="29">
        <f t="shared" si="1"/>
        <v>4</v>
      </c>
      <c r="J16" s="34">
        <f>'[2]كشف النقاط'!I110</f>
        <v>72.5</v>
      </c>
      <c r="K16" s="29">
        <f t="shared" si="2"/>
        <v>5</v>
      </c>
      <c r="L16" s="35">
        <f t="shared" si="3"/>
        <v>16.5</v>
      </c>
      <c r="M16" s="36">
        <f t="shared" si="4"/>
        <v>14</v>
      </c>
      <c r="N16" s="34">
        <f>'[2]كشف النقاط'!I203</f>
        <v>41.25</v>
      </c>
      <c r="O16" s="29">
        <f t="shared" si="5"/>
        <v>3</v>
      </c>
      <c r="P16" s="34">
        <f>'[2]كشف النقاط'!I250</f>
        <v>42</v>
      </c>
      <c r="Q16" s="29">
        <f t="shared" si="6"/>
        <v>3</v>
      </c>
      <c r="R16" s="34">
        <f>'[2]كشف النقاط'!I297</f>
        <v>29.25</v>
      </c>
      <c r="S16" s="29">
        <f t="shared" si="7"/>
        <v>0</v>
      </c>
      <c r="T16" s="35">
        <f t="shared" si="8"/>
        <v>12.5</v>
      </c>
      <c r="U16" s="36">
        <f t="shared" si="9"/>
        <v>9</v>
      </c>
      <c r="V16" s="37">
        <f>'[2]كشف النقاط'!I346</f>
        <v>10.25</v>
      </c>
      <c r="W16" s="29">
        <f t="shared" si="10"/>
        <v>0</v>
      </c>
      <c r="X16" s="34">
        <f>'[2]كشف النقاط'!I391</f>
        <v>24</v>
      </c>
      <c r="Y16" s="29">
        <f t="shared" si="11"/>
        <v>2</v>
      </c>
      <c r="Z16" s="34">
        <f t="shared" si="12"/>
        <v>8.5625</v>
      </c>
      <c r="AA16" s="51">
        <f t="shared" si="13"/>
        <v>2</v>
      </c>
      <c r="AB16" s="34">
        <f>'[2]كشف النقاط'!I157</f>
        <v>51</v>
      </c>
      <c r="AC16" s="92">
        <f t="shared" si="14"/>
        <v>3</v>
      </c>
      <c r="AD16" s="34">
        <f t="shared" si="15"/>
        <v>17</v>
      </c>
      <c r="AE16" s="51">
        <f t="shared" si="16"/>
        <v>3</v>
      </c>
      <c r="AF16" s="34">
        <f t="shared" si="17"/>
        <v>14.291666666666666</v>
      </c>
      <c r="AG16" s="38">
        <f t="shared" si="18"/>
        <v>30</v>
      </c>
      <c r="AH16" s="39" t="str">
        <f t="shared" si="19"/>
        <v>ناجح</v>
      </c>
      <c r="AI16" s="53"/>
    </row>
    <row r="17" spans="2:35">
      <c r="B17" s="19">
        <v>7</v>
      </c>
      <c r="C17" s="60" t="s">
        <v>222</v>
      </c>
      <c r="D17" s="61" t="s">
        <v>223</v>
      </c>
      <c r="E17" s="19"/>
      <c r="F17" s="34">
        <f>'[2]كشف النقاط'!I15</f>
        <v>80</v>
      </c>
      <c r="G17" s="29">
        <f t="shared" si="0"/>
        <v>5</v>
      </c>
      <c r="H17" s="34">
        <f>'[2]كشف النقاط'!I64</f>
        <v>72</v>
      </c>
      <c r="I17" s="29">
        <f t="shared" si="1"/>
        <v>4</v>
      </c>
      <c r="J17" s="34">
        <f>'[2]كشف النقاط'!I111</f>
        <v>35</v>
      </c>
      <c r="K17" s="29">
        <f t="shared" si="2"/>
        <v>0</v>
      </c>
      <c r="L17" s="35">
        <f t="shared" si="3"/>
        <v>13.357142857142858</v>
      </c>
      <c r="M17" s="36">
        <f t="shared" si="4"/>
        <v>14</v>
      </c>
      <c r="N17" s="34">
        <f>'[2]كشف النقاط'!I204</f>
        <v>42.75</v>
      </c>
      <c r="O17" s="29">
        <f t="shared" si="5"/>
        <v>3</v>
      </c>
      <c r="P17" s="34">
        <f>'[2]كشف النقاط'!I251</f>
        <v>42</v>
      </c>
      <c r="Q17" s="29">
        <f t="shared" si="6"/>
        <v>3</v>
      </c>
      <c r="R17" s="34">
        <f>'[2]كشف النقاط'!I298</f>
        <v>34.5</v>
      </c>
      <c r="S17" s="29">
        <f t="shared" si="7"/>
        <v>3</v>
      </c>
      <c r="T17" s="35">
        <f t="shared" si="8"/>
        <v>13.25</v>
      </c>
      <c r="U17" s="36">
        <f t="shared" si="9"/>
        <v>9</v>
      </c>
      <c r="V17" s="37">
        <f>'[2]كشف النقاط'!I347</f>
        <v>13.5</v>
      </c>
      <c r="W17" s="29">
        <f t="shared" si="10"/>
        <v>0</v>
      </c>
      <c r="X17" s="34">
        <f>'[2]كشف النقاط'!I392</f>
        <v>24</v>
      </c>
      <c r="Y17" s="29">
        <f t="shared" si="11"/>
        <v>2</v>
      </c>
      <c r="Z17" s="34">
        <f t="shared" si="12"/>
        <v>9.375</v>
      </c>
      <c r="AA17" s="51">
        <f t="shared" si="13"/>
        <v>2</v>
      </c>
      <c r="AB17" s="34">
        <f>'[2]كشف النقاط'!I158</f>
        <v>30</v>
      </c>
      <c r="AC17" s="92">
        <f t="shared" si="14"/>
        <v>3</v>
      </c>
      <c r="AD17" s="34">
        <f t="shared" si="15"/>
        <v>10</v>
      </c>
      <c r="AE17" s="51">
        <f t="shared" si="16"/>
        <v>3</v>
      </c>
      <c r="AF17" s="34">
        <f t="shared" si="17"/>
        <v>12.458333333333334</v>
      </c>
      <c r="AG17" s="38">
        <f t="shared" si="18"/>
        <v>30</v>
      </c>
      <c r="AH17" s="39" t="str">
        <f t="shared" si="19"/>
        <v>ناجح</v>
      </c>
      <c r="AI17" s="53"/>
    </row>
    <row r="18" spans="2:35">
      <c r="B18" s="19">
        <v>8</v>
      </c>
      <c r="C18" s="60" t="s">
        <v>225</v>
      </c>
      <c r="D18" s="61" t="s">
        <v>226</v>
      </c>
      <c r="E18" s="19"/>
      <c r="F18" s="34">
        <f>'[2]كشف النقاط'!I16</f>
        <v>55</v>
      </c>
      <c r="G18" s="29">
        <f t="shared" si="0"/>
        <v>5</v>
      </c>
      <c r="H18" s="34">
        <f>'[2]كشف النقاط'!I65</f>
        <v>48</v>
      </c>
      <c r="I18" s="29">
        <f t="shared" si="1"/>
        <v>4</v>
      </c>
      <c r="J18" s="34">
        <f>'[2]كشف النقاط'!I112</f>
        <v>55</v>
      </c>
      <c r="K18" s="29">
        <f t="shared" si="2"/>
        <v>5</v>
      </c>
      <c r="L18" s="35">
        <f t="shared" si="3"/>
        <v>11.285714285714286</v>
      </c>
      <c r="M18" s="36">
        <f t="shared" si="4"/>
        <v>14</v>
      </c>
      <c r="N18" s="34">
        <f>'[2]كشف النقاط'!I205</f>
        <v>42.75</v>
      </c>
      <c r="O18" s="29">
        <f t="shared" si="5"/>
        <v>3</v>
      </c>
      <c r="P18" s="34">
        <f>'[2]كشف النقاط'!I252</f>
        <v>36</v>
      </c>
      <c r="Q18" s="29">
        <f t="shared" si="6"/>
        <v>3</v>
      </c>
      <c r="R18" s="34">
        <f>'[2]كشف النقاط'!I299</f>
        <v>38.25</v>
      </c>
      <c r="S18" s="29">
        <f t="shared" si="7"/>
        <v>3</v>
      </c>
      <c r="T18" s="35">
        <f t="shared" si="8"/>
        <v>13</v>
      </c>
      <c r="U18" s="36">
        <f t="shared" si="9"/>
        <v>9</v>
      </c>
      <c r="V18" s="37">
        <f>'[2]كشف النقاط'!I348</f>
        <v>14.55</v>
      </c>
      <c r="W18" s="29">
        <f t="shared" si="10"/>
        <v>0</v>
      </c>
      <c r="X18" s="34">
        <f>'[2]كشف النقاط'!I393</f>
        <v>28</v>
      </c>
      <c r="Y18" s="29">
        <f t="shared" si="11"/>
        <v>2</v>
      </c>
      <c r="Z18" s="34">
        <f t="shared" si="12"/>
        <v>10.637499999999999</v>
      </c>
      <c r="AA18" s="51">
        <f t="shared" si="13"/>
        <v>4</v>
      </c>
      <c r="AB18" s="34">
        <f>'[2]كشف النقاط'!I159</f>
        <v>43.5</v>
      </c>
      <c r="AC18" s="92">
        <f t="shared" si="14"/>
        <v>3</v>
      </c>
      <c r="AD18" s="34">
        <f t="shared" si="15"/>
        <v>14.5</v>
      </c>
      <c r="AE18" s="51">
        <f t="shared" si="16"/>
        <v>3</v>
      </c>
      <c r="AF18" s="34">
        <f t="shared" si="17"/>
        <v>12.035</v>
      </c>
      <c r="AG18" s="38">
        <f t="shared" si="18"/>
        <v>30</v>
      </c>
      <c r="AH18" s="39" t="str">
        <f t="shared" si="19"/>
        <v>ناجح</v>
      </c>
      <c r="AI18" s="53"/>
    </row>
    <row r="19" spans="2:35">
      <c r="B19" s="19">
        <v>9</v>
      </c>
      <c r="C19" s="60" t="s">
        <v>228</v>
      </c>
      <c r="D19" s="61" t="s">
        <v>169</v>
      </c>
      <c r="E19" s="19"/>
      <c r="F19" s="34">
        <f>'[2]كشف النقاط'!I17</f>
        <v>60</v>
      </c>
      <c r="G19" s="29">
        <f t="shared" si="0"/>
        <v>5</v>
      </c>
      <c r="H19" s="34">
        <f>'[2]كشف النقاط'!I66</f>
        <v>54</v>
      </c>
      <c r="I19" s="29">
        <f t="shared" si="1"/>
        <v>4</v>
      </c>
      <c r="J19" s="34">
        <f>'[2]كشف النقاط'!I113</f>
        <v>70</v>
      </c>
      <c r="K19" s="29">
        <f t="shared" si="2"/>
        <v>5</v>
      </c>
      <c r="L19" s="35">
        <f t="shared" si="3"/>
        <v>13.142857142857142</v>
      </c>
      <c r="M19" s="36">
        <f t="shared" si="4"/>
        <v>14</v>
      </c>
      <c r="N19" s="34">
        <f>'[2]كشف النقاط'!I206</f>
        <v>42.75</v>
      </c>
      <c r="O19" s="29">
        <f t="shared" si="5"/>
        <v>3</v>
      </c>
      <c r="P19" s="34">
        <f>'[2]كشف النقاط'!I253</f>
        <v>36</v>
      </c>
      <c r="Q19" s="29">
        <f t="shared" si="6"/>
        <v>3</v>
      </c>
      <c r="R19" s="34">
        <f>'[2]كشف النقاط'!I300</f>
        <v>18</v>
      </c>
      <c r="S19" s="29">
        <f t="shared" si="7"/>
        <v>0</v>
      </c>
      <c r="T19" s="35">
        <f t="shared" si="8"/>
        <v>10.75</v>
      </c>
      <c r="U19" s="36">
        <f t="shared" si="9"/>
        <v>9</v>
      </c>
      <c r="V19" s="37">
        <f>'[2]كشف النقاط'!I349</f>
        <v>13</v>
      </c>
      <c r="W19" s="29">
        <f t="shared" si="10"/>
        <v>0</v>
      </c>
      <c r="X19" s="34">
        <f>'[2]كشف النقاط'!I394</f>
        <v>21</v>
      </c>
      <c r="Y19" s="29">
        <f t="shared" si="11"/>
        <v>2</v>
      </c>
      <c r="Z19" s="34">
        <f t="shared" si="12"/>
        <v>8.5</v>
      </c>
      <c r="AA19" s="51">
        <f t="shared" si="13"/>
        <v>2</v>
      </c>
      <c r="AB19" s="34">
        <f>'[2]كشف النقاط'!I160</f>
        <v>30</v>
      </c>
      <c r="AC19" s="92">
        <f t="shared" si="14"/>
        <v>3</v>
      </c>
      <c r="AD19" s="34">
        <f t="shared" si="15"/>
        <v>10</v>
      </c>
      <c r="AE19" s="51">
        <f t="shared" si="16"/>
        <v>3</v>
      </c>
      <c r="AF19" s="34">
        <f t="shared" si="17"/>
        <v>11.491666666666667</v>
      </c>
      <c r="AG19" s="38">
        <f t="shared" si="18"/>
        <v>30</v>
      </c>
      <c r="AH19" s="39" t="str">
        <f t="shared" si="19"/>
        <v>ناجح</v>
      </c>
      <c r="AI19" s="53"/>
    </row>
    <row r="20" spans="2:35">
      <c r="B20" s="19">
        <v>10</v>
      </c>
      <c r="C20" s="60" t="s">
        <v>229</v>
      </c>
      <c r="D20" s="61" t="s">
        <v>43</v>
      </c>
      <c r="E20" s="56"/>
      <c r="F20" s="34">
        <f>'[2]كشف النقاط'!I18</f>
        <v>55</v>
      </c>
      <c r="G20" s="29">
        <f t="shared" si="0"/>
        <v>5</v>
      </c>
      <c r="H20" s="34">
        <f>'[2]كشف النقاط'!I67</f>
        <v>40</v>
      </c>
      <c r="I20" s="29">
        <f t="shared" si="1"/>
        <v>4</v>
      </c>
      <c r="J20" s="34">
        <f>'[2]كشف النقاط'!I114</f>
        <v>57.5</v>
      </c>
      <c r="K20" s="29">
        <f t="shared" si="2"/>
        <v>5</v>
      </c>
      <c r="L20" s="35">
        <f t="shared" si="3"/>
        <v>10.892857142857142</v>
      </c>
      <c r="M20" s="36">
        <f t="shared" si="4"/>
        <v>14</v>
      </c>
      <c r="N20" s="34">
        <f>'[2]كشف النقاط'!I207</f>
        <v>31.5</v>
      </c>
      <c r="O20" s="29">
        <f t="shared" si="5"/>
        <v>3</v>
      </c>
      <c r="P20" s="34">
        <f>'[2]كشف النقاط'!I254</f>
        <v>33</v>
      </c>
      <c r="Q20" s="29">
        <f t="shared" si="6"/>
        <v>3</v>
      </c>
      <c r="R20" s="34">
        <f>'[2]كشف النقاط'!I301</f>
        <v>42.75</v>
      </c>
      <c r="S20" s="29">
        <f t="shared" si="7"/>
        <v>3</v>
      </c>
      <c r="T20" s="35">
        <f t="shared" si="8"/>
        <v>11.916666666666666</v>
      </c>
      <c r="U20" s="36">
        <f t="shared" si="9"/>
        <v>9</v>
      </c>
      <c r="V20" s="37">
        <f>'[2]كشف النقاط'!I350</f>
        <v>9.75</v>
      </c>
      <c r="W20" s="29">
        <f t="shared" si="10"/>
        <v>0</v>
      </c>
      <c r="X20" s="34">
        <f>'[2]كشف النقاط'!I395</f>
        <v>26</v>
      </c>
      <c r="Y20" s="29">
        <f t="shared" si="11"/>
        <v>2</v>
      </c>
      <c r="Z20" s="34">
        <f t="shared" si="12"/>
        <v>8.9375</v>
      </c>
      <c r="AA20" s="51">
        <f t="shared" si="13"/>
        <v>2</v>
      </c>
      <c r="AB20" s="34">
        <f>'[2]كشف النقاط'!I161</f>
        <v>36</v>
      </c>
      <c r="AC20" s="92">
        <f t="shared" si="14"/>
        <v>3</v>
      </c>
      <c r="AD20" s="34">
        <f t="shared" si="15"/>
        <v>12</v>
      </c>
      <c r="AE20" s="51">
        <f t="shared" si="16"/>
        <v>3</v>
      </c>
      <c r="AF20" s="34">
        <f t="shared" si="17"/>
        <v>11.05</v>
      </c>
      <c r="AG20" s="38">
        <f t="shared" si="18"/>
        <v>30</v>
      </c>
      <c r="AH20" s="39" t="str">
        <f t="shared" si="19"/>
        <v>ناجح</v>
      </c>
      <c r="AI20" s="53"/>
    </row>
    <row r="21" spans="2:35">
      <c r="B21" s="19">
        <v>11</v>
      </c>
      <c r="C21" s="60" t="s">
        <v>230</v>
      </c>
      <c r="D21" s="61" t="s">
        <v>231</v>
      </c>
      <c r="E21" s="19"/>
      <c r="F21" s="34">
        <f>'[2]كشف النقاط'!I19</f>
        <v>62.5</v>
      </c>
      <c r="G21" s="29">
        <f t="shared" si="0"/>
        <v>5</v>
      </c>
      <c r="H21" s="34">
        <f>'[2]كشف النقاط'!I68</f>
        <v>48</v>
      </c>
      <c r="I21" s="29">
        <f t="shared" si="1"/>
        <v>4</v>
      </c>
      <c r="J21" s="34">
        <f>'[2]كشف النقاط'!I115</f>
        <v>67.5</v>
      </c>
      <c r="K21" s="29">
        <f t="shared" si="2"/>
        <v>5</v>
      </c>
      <c r="L21" s="35">
        <f t="shared" si="3"/>
        <v>12.714285714285714</v>
      </c>
      <c r="M21" s="36">
        <f t="shared" si="4"/>
        <v>14</v>
      </c>
      <c r="N21" s="34">
        <f>'[2]كشف النقاط'!I208</f>
        <v>36</v>
      </c>
      <c r="O21" s="29">
        <f t="shared" si="5"/>
        <v>3</v>
      </c>
      <c r="P21" s="34">
        <f>'[2]كشف النقاط'!I255</f>
        <v>36</v>
      </c>
      <c r="Q21" s="29">
        <f t="shared" si="6"/>
        <v>3</v>
      </c>
      <c r="R21" s="34">
        <f>'[2]كشف النقاط'!I302</f>
        <v>40.5</v>
      </c>
      <c r="S21" s="29">
        <f t="shared" si="7"/>
        <v>3</v>
      </c>
      <c r="T21" s="35">
        <f t="shared" si="8"/>
        <v>12.5</v>
      </c>
      <c r="U21" s="36">
        <f t="shared" si="9"/>
        <v>9</v>
      </c>
      <c r="V21" s="37">
        <f>'[2]كشف النقاط'!I351</f>
        <v>23.25</v>
      </c>
      <c r="W21" s="29">
        <f t="shared" si="10"/>
        <v>2</v>
      </c>
      <c r="X21" s="34">
        <f>'[2]كشف النقاط'!I396</f>
        <v>21</v>
      </c>
      <c r="Y21" s="29">
        <f t="shared" si="11"/>
        <v>2</v>
      </c>
      <c r="Z21" s="34">
        <f t="shared" si="12"/>
        <v>11.0625</v>
      </c>
      <c r="AA21" s="51">
        <f t="shared" si="13"/>
        <v>4</v>
      </c>
      <c r="AB21" s="34">
        <f>'[2]كشف النقاط'!I162</f>
        <v>31.5</v>
      </c>
      <c r="AC21" s="92">
        <f t="shared" si="14"/>
        <v>3</v>
      </c>
      <c r="AD21" s="34">
        <f t="shared" si="15"/>
        <v>10.5</v>
      </c>
      <c r="AE21" s="51">
        <f t="shared" si="16"/>
        <v>3</v>
      </c>
      <c r="AF21" s="34">
        <f t="shared" si="17"/>
        <v>12.208333333333334</v>
      </c>
      <c r="AG21" s="38">
        <f t="shared" si="18"/>
        <v>30</v>
      </c>
      <c r="AH21" s="39" t="str">
        <f t="shared" si="19"/>
        <v>ناجح</v>
      </c>
      <c r="AI21" s="53"/>
    </row>
    <row r="22" spans="2:35">
      <c r="B22" s="19">
        <v>12</v>
      </c>
      <c r="C22" s="60" t="s">
        <v>233</v>
      </c>
      <c r="D22" s="61" t="s">
        <v>234</v>
      </c>
      <c r="E22" s="19"/>
      <c r="F22" s="34">
        <f>'[2]كشف النقاط'!I20</f>
        <v>50</v>
      </c>
      <c r="G22" s="29">
        <f t="shared" si="0"/>
        <v>5</v>
      </c>
      <c r="H22" s="34">
        <f>'[2]كشف النقاط'!I69</f>
        <v>40</v>
      </c>
      <c r="I22" s="29">
        <f t="shared" si="1"/>
        <v>4</v>
      </c>
      <c r="J22" s="34">
        <f>'[2]كشف النقاط'!I116</f>
        <v>62.5</v>
      </c>
      <c r="K22" s="29">
        <f t="shared" si="2"/>
        <v>5</v>
      </c>
      <c r="L22" s="35">
        <f t="shared" si="3"/>
        <v>10.892857142857142</v>
      </c>
      <c r="M22" s="36">
        <f t="shared" si="4"/>
        <v>14</v>
      </c>
      <c r="N22" s="34">
        <f>'[2]كشف النقاط'!I209</f>
        <v>35.25</v>
      </c>
      <c r="O22" s="29">
        <f t="shared" si="5"/>
        <v>3</v>
      </c>
      <c r="P22" s="34">
        <f>'[2]كشف النقاط'!I256</f>
        <v>40.5</v>
      </c>
      <c r="Q22" s="29">
        <f t="shared" si="6"/>
        <v>3</v>
      </c>
      <c r="R22" s="34">
        <f>'[2]كشف النقاط'!I303</f>
        <v>34.5</v>
      </c>
      <c r="S22" s="29">
        <f t="shared" si="7"/>
        <v>3</v>
      </c>
      <c r="T22" s="35">
        <f t="shared" si="8"/>
        <v>12.25</v>
      </c>
      <c r="U22" s="36">
        <f t="shared" si="9"/>
        <v>9</v>
      </c>
      <c r="V22" s="37">
        <f>'[2]كشف النقاط'!I352</f>
        <v>7.25</v>
      </c>
      <c r="W22" s="29">
        <f t="shared" si="10"/>
        <v>0</v>
      </c>
      <c r="X22" s="34">
        <f>'[2]كشف النقاط'!I397</f>
        <v>20</v>
      </c>
      <c r="Y22" s="29">
        <f t="shared" si="11"/>
        <v>2</v>
      </c>
      <c r="Z22" s="34">
        <f t="shared" si="12"/>
        <v>6.8125</v>
      </c>
      <c r="AA22" s="51">
        <f t="shared" si="13"/>
        <v>2</v>
      </c>
      <c r="AB22" s="34">
        <f>'[2]كشف النقاط'!I163</f>
        <v>30</v>
      </c>
      <c r="AC22" s="92">
        <f t="shared" si="14"/>
        <v>3</v>
      </c>
      <c r="AD22" s="34">
        <f t="shared" si="15"/>
        <v>10</v>
      </c>
      <c r="AE22" s="51">
        <f t="shared" si="16"/>
        <v>3</v>
      </c>
      <c r="AF22" s="34">
        <f>(AB22+X22+V22+R22+P22+N22+J22+H22+F22)/30</f>
        <v>10.666666666666666</v>
      </c>
      <c r="AG22" s="38">
        <f>IF(AF22&lt;10,AE22+AA22+U22+M22,30)</f>
        <v>30</v>
      </c>
      <c r="AH22" s="39" t="str">
        <f>IF(AF22&lt;10,"مؤجل","ناجح")</f>
        <v>ناجح</v>
      </c>
      <c r="AI22" s="53"/>
    </row>
    <row r="23" spans="2:35">
      <c r="B23" s="19">
        <v>13</v>
      </c>
      <c r="C23" s="64" t="s">
        <v>235</v>
      </c>
      <c r="D23" s="61" t="s">
        <v>236</v>
      </c>
      <c r="E23" s="19"/>
      <c r="F23" s="34">
        <f>'[2]كشف النقاط'!I21</f>
        <v>60</v>
      </c>
      <c r="G23" s="29">
        <f t="shared" si="0"/>
        <v>5</v>
      </c>
      <c r="H23" s="34">
        <f>'[2]كشف النقاط'!I70</f>
        <v>52</v>
      </c>
      <c r="I23" s="29">
        <f t="shared" si="1"/>
        <v>4</v>
      </c>
      <c r="J23" s="34">
        <f>'[2]كشف النقاط'!I117</f>
        <v>55</v>
      </c>
      <c r="K23" s="29">
        <f t="shared" si="2"/>
        <v>5</v>
      </c>
      <c r="L23" s="35">
        <f t="shared" si="3"/>
        <v>11.928571428571429</v>
      </c>
      <c r="M23" s="36">
        <f t="shared" si="4"/>
        <v>14</v>
      </c>
      <c r="N23" s="34">
        <f>'[2]كشف النقاط'!I210</f>
        <v>37.5</v>
      </c>
      <c r="O23" s="29">
        <f t="shared" si="5"/>
        <v>3</v>
      </c>
      <c r="P23" s="34">
        <f>'[2]كشف النقاط'!I257</f>
        <v>45</v>
      </c>
      <c r="Q23" s="29">
        <f t="shared" si="6"/>
        <v>3</v>
      </c>
      <c r="R23" s="34">
        <f>'[2]كشف النقاط'!I304</f>
        <v>24.75</v>
      </c>
      <c r="S23" s="29">
        <f t="shared" si="7"/>
        <v>0</v>
      </c>
      <c r="T23" s="35">
        <f t="shared" si="8"/>
        <v>11.916666666666666</v>
      </c>
      <c r="U23" s="36">
        <f t="shared" si="9"/>
        <v>9</v>
      </c>
      <c r="V23" s="37">
        <f>'[2]كشف النقاط'!I353</f>
        <v>22.5</v>
      </c>
      <c r="W23" s="29">
        <f t="shared" si="10"/>
        <v>2</v>
      </c>
      <c r="X23" s="34">
        <f>'[2]كشف النقاط'!I398</f>
        <v>28</v>
      </c>
      <c r="Y23" s="29">
        <f t="shared" si="11"/>
        <v>2</v>
      </c>
      <c r="Z23" s="34">
        <f t="shared" si="12"/>
        <v>12.625</v>
      </c>
      <c r="AA23" s="51">
        <f t="shared" si="13"/>
        <v>4</v>
      </c>
      <c r="AB23" s="34">
        <f>'[2]كشف النقاط'!I164</f>
        <v>33</v>
      </c>
      <c r="AC23" s="92">
        <f t="shared" si="14"/>
        <v>3</v>
      </c>
      <c r="AD23" s="34">
        <f t="shared" si="15"/>
        <v>11</v>
      </c>
      <c r="AE23" s="51">
        <f t="shared" si="16"/>
        <v>3</v>
      </c>
      <c r="AF23" s="34">
        <f t="shared" si="17"/>
        <v>11.925000000000001</v>
      </c>
      <c r="AG23" s="38">
        <f t="shared" si="18"/>
        <v>30</v>
      </c>
      <c r="AH23" s="39" t="str">
        <f t="shared" si="19"/>
        <v>ناجح</v>
      </c>
      <c r="AI23" s="53"/>
    </row>
    <row r="24" spans="2:35">
      <c r="B24" s="19">
        <v>14</v>
      </c>
      <c r="C24" s="60" t="s">
        <v>47</v>
      </c>
      <c r="D24" s="61" t="s">
        <v>48</v>
      </c>
      <c r="E24" s="19" t="s">
        <v>25</v>
      </c>
      <c r="F24" s="34">
        <f>'[2]كشف النقاط'!I22</f>
        <v>30</v>
      </c>
      <c r="G24" s="29">
        <f t="shared" si="0"/>
        <v>0</v>
      </c>
      <c r="H24" s="34">
        <f>'[2]كشف النقاط'!I71</f>
        <v>44</v>
      </c>
      <c r="I24" s="29">
        <f t="shared" si="1"/>
        <v>4</v>
      </c>
      <c r="J24" s="34">
        <f>'[2]كشف النقاط'!I118</f>
        <v>50</v>
      </c>
      <c r="K24" s="29">
        <f t="shared" si="2"/>
        <v>5</v>
      </c>
      <c r="L24" s="35">
        <f t="shared" si="3"/>
        <v>8.8571428571428577</v>
      </c>
      <c r="M24" s="36">
        <f t="shared" si="4"/>
        <v>9</v>
      </c>
      <c r="N24" s="34">
        <f>'[2]كشف النقاط'!I211</f>
        <v>24.75</v>
      </c>
      <c r="O24" s="29">
        <f t="shared" si="5"/>
        <v>0</v>
      </c>
      <c r="P24" s="34">
        <f>'[2]كشف النقاط'!I258</f>
        <v>31.5</v>
      </c>
      <c r="Q24" s="29">
        <f t="shared" si="6"/>
        <v>3</v>
      </c>
      <c r="R24" s="34">
        <f>'[2]كشف النقاط'!I305</f>
        <v>22.5</v>
      </c>
      <c r="S24" s="29">
        <f t="shared" si="7"/>
        <v>0</v>
      </c>
      <c r="T24" s="35">
        <f t="shared" si="8"/>
        <v>8.75</v>
      </c>
      <c r="U24" s="36">
        <f t="shared" si="9"/>
        <v>3</v>
      </c>
      <c r="V24" s="37">
        <f>'[2]كشف النقاط'!I354</f>
        <v>3.75</v>
      </c>
      <c r="W24" s="29">
        <f t="shared" si="10"/>
        <v>0</v>
      </c>
      <c r="X24" s="34">
        <f>'[2]كشف النقاط'!I399</f>
        <v>21</v>
      </c>
      <c r="Y24" s="29">
        <f t="shared" si="11"/>
        <v>2</v>
      </c>
      <c r="Z24" s="34">
        <f t="shared" si="12"/>
        <v>6.1875</v>
      </c>
      <c r="AA24" s="51">
        <f t="shared" si="13"/>
        <v>2</v>
      </c>
      <c r="AB24" s="34">
        <f>'[2]كشف النقاط'!I165</f>
        <v>18</v>
      </c>
      <c r="AC24" s="92">
        <f t="shared" si="14"/>
        <v>0</v>
      </c>
      <c r="AD24" s="34">
        <f t="shared" si="15"/>
        <v>6</v>
      </c>
      <c r="AE24" s="51">
        <f t="shared" si="16"/>
        <v>0</v>
      </c>
      <c r="AF24" s="34">
        <f t="shared" si="17"/>
        <v>8.1833333333333336</v>
      </c>
      <c r="AG24" s="38">
        <f t="shared" si="18"/>
        <v>14</v>
      </c>
      <c r="AH24" s="39" t="str">
        <f t="shared" si="19"/>
        <v>مؤجل</v>
      </c>
      <c r="AI24" s="53"/>
    </row>
    <row r="25" spans="2:35">
      <c r="B25" s="19">
        <v>15</v>
      </c>
      <c r="C25" s="60" t="s">
        <v>49</v>
      </c>
      <c r="D25" s="62" t="s">
        <v>50</v>
      </c>
      <c r="E25" s="19" t="s">
        <v>25</v>
      </c>
      <c r="F25" s="34">
        <f>'[2]كشف النقاط'!I23</f>
        <v>55</v>
      </c>
      <c r="G25" s="29">
        <f t="shared" si="0"/>
        <v>5</v>
      </c>
      <c r="H25" s="34">
        <f>'[2]كشف النقاط'!I72</f>
        <v>40</v>
      </c>
      <c r="I25" s="29">
        <f t="shared" si="1"/>
        <v>4</v>
      </c>
      <c r="J25" s="34">
        <f>'[2]كشف النقاط'!I119</f>
        <v>40</v>
      </c>
      <c r="K25" s="29">
        <f t="shared" si="2"/>
        <v>0</v>
      </c>
      <c r="L25" s="35">
        <f t="shared" si="3"/>
        <v>9.6428571428571423</v>
      </c>
      <c r="M25" s="36">
        <f t="shared" si="4"/>
        <v>9</v>
      </c>
      <c r="N25" s="34">
        <f>'[2]كشف النقاط'!I212</f>
        <v>38.25</v>
      </c>
      <c r="O25" s="29">
        <f t="shared" si="5"/>
        <v>3</v>
      </c>
      <c r="P25" s="34">
        <f>'[2]كشف النقاط'!I259</f>
        <v>31.5</v>
      </c>
      <c r="Q25" s="29">
        <f t="shared" si="6"/>
        <v>3</v>
      </c>
      <c r="R25" s="34">
        <f>'[2]كشف النقاط'!I306</f>
        <v>28.5</v>
      </c>
      <c r="S25" s="29">
        <f t="shared" si="7"/>
        <v>0</v>
      </c>
      <c r="T25" s="35">
        <f t="shared" si="8"/>
        <v>10.916666666666666</v>
      </c>
      <c r="U25" s="36">
        <f t="shared" si="9"/>
        <v>9</v>
      </c>
      <c r="V25" s="37">
        <f>'[2]كشف النقاط'!I355</f>
        <v>8</v>
      </c>
      <c r="W25" s="29">
        <f t="shared" si="10"/>
        <v>0</v>
      </c>
      <c r="X25" s="34">
        <f>'[2]كشف النقاط'!I400</f>
        <v>20</v>
      </c>
      <c r="Y25" s="29">
        <f t="shared" si="11"/>
        <v>2</v>
      </c>
      <c r="Z25" s="34">
        <f t="shared" si="12"/>
        <v>7</v>
      </c>
      <c r="AA25" s="51">
        <f t="shared" si="13"/>
        <v>2</v>
      </c>
      <c r="AB25" s="34">
        <f>'[2]كشف النقاط'!I166</f>
        <v>37.5</v>
      </c>
      <c r="AC25" s="92">
        <f t="shared" si="14"/>
        <v>3</v>
      </c>
      <c r="AD25" s="34">
        <f t="shared" si="15"/>
        <v>12.5</v>
      </c>
      <c r="AE25" s="51">
        <f t="shared" si="16"/>
        <v>3</v>
      </c>
      <c r="AF25" s="34">
        <f t="shared" si="17"/>
        <v>9.9583333333333339</v>
      </c>
      <c r="AG25" s="38">
        <f t="shared" si="18"/>
        <v>23</v>
      </c>
      <c r="AH25" s="39" t="str">
        <f t="shared" si="19"/>
        <v>مؤجل</v>
      </c>
      <c r="AI25" s="53"/>
    </row>
    <row r="26" spans="2:35">
      <c r="B26" s="19">
        <v>16</v>
      </c>
      <c r="C26" s="60" t="s">
        <v>51</v>
      </c>
      <c r="D26" s="61" t="s">
        <v>52</v>
      </c>
      <c r="E26" s="19" t="s">
        <v>25</v>
      </c>
      <c r="F26" s="34">
        <f>'[2]كشف النقاط'!I24</f>
        <v>50</v>
      </c>
      <c r="G26" s="29">
        <f t="shared" si="0"/>
        <v>5</v>
      </c>
      <c r="H26" s="34">
        <f>'[2]كشف النقاط'!I73</f>
        <v>50</v>
      </c>
      <c r="I26" s="29">
        <f t="shared" si="1"/>
        <v>4</v>
      </c>
      <c r="J26" s="34">
        <f>'[2]كشف النقاط'!I120</f>
        <v>50</v>
      </c>
      <c r="K26" s="29">
        <f t="shared" si="2"/>
        <v>5</v>
      </c>
      <c r="L26" s="35">
        <f t="shared" si="3"/>
        <v>10.714285714285714</v>
      </c>
      <c r="M26" s="36">
        <f t="shared" si="4"/>
        <v>14</v>
      </c>
      <c r="N26" s="34">
        <f>'[2]كشف النقاط'!I213</f>
        <v>38.25</v>
      </c>
      <c r="O26" s="29">
        <f t="shared" si="5"/>
        <v>3</v>
      </c>
      <c r="P26" s="34">
        <f>'[2]كشف النقاط'!I260</f>
        <v>34.5</v>
      </c>
      <c r="Q26" s="29">
        <f t="shared" si="6"/>
        <v>3</v>
      </c>
      <c r="R26" s="34">
        <f>'[2]كشف النقاط'!I307</f>
        <v>24.75</v>
      </c>
      <c r="S26" s="29">
        <f t="shared" si="7"/>
        <v>0</v>
      </c>
      <c r="T26" s="35">
        <f t="shared" si="8"/>
        <v>10.833333333333334</v>
      </c>
      <c r="U26" s="36">
        <f t="shared" si="9"/>
        <v>9</v>
      </c>
      <c r="V26" s="37">
        <f>'[2]كشف النقاط'!I356</f>
        <v>13.25</v>
      </c>
      <c r="W26" s="29">
        <f t="shared" si="10"/>
        <v>0</v>
      </c>
      <c r="X26" s="34">
        <f>'[2]كشف النقاط'!I401</f>
        <v>24</v>
      </c>
      <c r="Y26" s="29">
        <f t="shared" si="11"/>
        <v>2</v>
      </c>
      <c r="Z26" s="34">
        <f t="shared" si="12"/>
        <v>9.3125</v>
      </c>
      <c r="AA26" s="51">
        <f t="shared" si="13"/>
        <v>2</v>
      </c>
      <c r="AB26" s="34">
        <f>'[2]كشف النقاط'!I167</f>
        <v>24.75</v>
      </c>
      <c r="AC26" s="92">
        <f t="shared" si="14"/>
        <v>0</v>
      </c>
      <c r="AD26" s="34">
        <f t="shared" si="15"/>
        <v>8.25</v>
      </c>
      <c r="AE26" s="51">
        <f t="shared" si="16"/>
        <v>0</v>
      </c>
      <c r="AF26" s="34">
        <f t="shared" si="17"/>
        <v>10.316666666666666</v>
      </c>
      <c r="AG26" s="38">
        <f t="shared" si="18"/>
        <v>30</v>
      </c>
      <c r="AH26" s="39" t="str">
        <f t="shared" si="19"/>
        <v>ناجح</v>
      </c>
      <c r="AI26" s="53"/>
    </row>
    <row r="27" spans="2:35" ht="16.5">
      <c r="B27" s="19">
        <v>17</v>
      </c>
      <c r="C27" s="63" t="s">
        <v>53</v>
      </c>
      <c r="D27" s="64" t="s">
        <v>54</v>
      </c>
      <c r="E27" s="19" t="s">
        <v>25</v>
      </c>
      <c r="F27" s="34">
        <f>'[2]كشف النقاط'!I25</f>
        <v>60</v>
      </c>
      <c r="G27" s="29">
        <f t="shared" si="0"/>
        <v>5</v>
      </c>
      <c r="H27" s="34">
        <f>'[2]كشف النقاط'!I74</f>
        <v>18</v>
      </c>
      <c r="I27" s="29">
        <f t="shared" si="1"/>
        <v>0</v>
      </c>
      <c r="J27" s="34">
        <f>'[2]كشف النقاط'!I121</f>
        <v>25</v>
      </c>
      <c r="K27" s="29">
        <f t="shared" si="2"/>
        <v>0</v>
      </c>
      <c r="L27" s="35">
        <f t="shared" si="3"/>
        <v>7.3571428571428568</v>
      </c>
      <c r="M27" s="36">
        <f t="shared" si="4"/>
        <v>5</v>
      </c>
      <c r="N27" s="34">
        <f>'[2]كشف النقاط'!I214</f>
        <v>41.25</v>
      </c>
      <c r="O27" s="29">
        <f t="shared" si="5"/>
        <v>3</v>
      </c>
      <c r="P27" s="34">
        <f>'[2]كشف النقاط'!I261</f>
        <v>36</v>
      </c>
      <c r="Q27" s="29">
        <f t="shared" si="6"/>
        <v>3</v>
      </c>
      <c r="R27" s="34">
        <f>'[2]كشف النقاط'!I308</f>
        <v>30</v>
      </c>
      <c r="S27" s="29">
        <f t="shared" si="7"/>
        <v>3</v>
      </c>
      <c r="T27" s="35">
        <f t="shared" si="8"/>
        <v>11.916666666666666</v>
      </c>
      <c r="U27" s="36">
        <f t="shared" si="9"/>
        <v>9</v>
      </c>
      <c r="V27" s="37">
        <f>'[2]كشف النقاط'!I357</f>
        <v>9.5</v>
      </c>
      <c r="W27" s="29">
        <f t="shared" si="10"/>
        <v>0</v>
      </c>
      <c r="X27" s="34">
        <f>'[2]كشف النقاط'!I402</f>
        <v>24</v>
      </c>
      <c r="Y27" s="29">
        <f t="shared" si="11"/>
        <v>2</v>
      </c>
      <c r="Z27" s="34">
        <f t="shared" si="12"/>
        <v>8.375</v>
      </c>
      <c r="AA27" s="51">
        <f t="shared" si="13"/>
        <v>2</v>
      </c>
      <c r="AB27" s="34">
        <f>'[2]كشف النقاط'!I168</f>
        <v>30</v>
      </c>
      <c r="AC27" s="92">
        <f t="shared" si="14"/>
        <v>3</v>
      </c>
      <c r="AD27" s="34">
        <f t="shared" si="15"/>
        <v>10</v>
      </c>
      <c r="AE27" s="51">
        <f t="shared" si="16"/>
        <v>3</v>
      </c>
      <c r="AF27" s="34">
        <f t="shared" si="17"/>
        <v>9.125</v>
      </c>
      <c r="AG27" s="38">
        <f t="shared" si="18"/>
        <v>19</v>
      </c>
      <c r="AH27" s="39" t="str">
        <f t="shared" si="19"/>
        <v>مؤجل</v>
      </c>
      <c r="AI27" s="53"/>
    </row>
    <row r="28" spans="2:35">
      <c r="B28" s="19">
        <v>18</v>
      </c>
      <c r="C28" s="112" t="s">
        <v>238</v>
      </c>
      <c r="D28" s="113" t="s">
        <v>21</v>
      </c>
      <c r="E28" s="19" t="s">
        <v>239</v>
      </c>
      <c r="F28" s="34">
        <f>'[2]كشف النقاط'!I26</f>
        <v>57.5</v>
      </c>
      <c r="G28" s="29">
        <f t="shared" si="0"/>
        <v>5</v>
      </c>
      <c r="H28" s="34">
        <f>'[2]كشف النقاط'!I75</f>
        <v>58</v>
      </c>
      <c r="I28" s="29">
        <f t="shared" si="1"/>
        <v>4</v>
      </c>
      <c r="J28" s="34">
        <f>'[2]كشف النقاط'!I122</f>
        <v>75</v>
      </c>
      <c r="K28" s="29">
        <f t="shared" si="2"/>
        <v>5</v>
      </c>
      <c r="L28" s="35">
        <f t="shared" si="3"/>
        <v>13.607142857142858</v>
      </c>
      <c r="M28" s="36">
        <f t="shared" si="4"/>
        <v>14</v>
      </c>
      <c r="N28" s="34">
        <f>'[2]كشف النقاط'!I215</f>
        <v>36.75</v>
      </c>
      <c r="O28" s="29">
        <f t="shared" si="5"/>
        <v>3</v>
      </c>
      <c r="P28" s="34">
        <f>'[2]كشف النقاط'!I262</f>
        <v>42</v>
      </c>
      <c r="Q28" s="29">
        <f t="shared" si="6"/>
        <v>3</v>
      </c>
      <c r="R28" s="34">
        <f>'[2]كشف النقاط'!I309</f>
        <v>36</v>
      </c>
      <c r="S28" s="29">
        <f t="shared" si="7"/>
        <v>3</v>
      </c>
      <c r="T28" s="35">
        <f t="shared" si="8"/>
        <v>12.75</v>
      </c>
      <c r="U28" s="36">
        <f t="shared" si="9"/>
        <v>9</v>
      </c>
      <c r="V28" s="37">
        <f>'[2]كشف النقاط'!I358</f>
        <v>24</v>
      </c>
      <c r="W28" s="29">
        <f t="shared" si="10"/>
        <v>2</v>
      </c>
      <c r="X28" s="34">
        <f>'[2]كشف النقاط'!I403</f>
        <v>26</v>
      </c>
      <c r="Y28" s="29">
        <f t="shared" si="11"/>
        <v>2</v>
      </c>
      <c r="Z28" s="34">
        <f t="shared" si="12"/>
        <v>12.5</v>
      </c>
      <c r="AA28" s="51">
        <f t="shared" si="13"/>
        <v>4</v>
      </c>
      <c r="AB28" s="34">
        <f>'[2]كشف النقاط'!I169</f>
        <v>39</v>
      </c>
      <c r="AC28" s="92">
        <f t="shared" si="14"/>
        <v>3</v>
      </c>
      <c r="AD28" s="34">
        <f t="shared" si="15"/>
        <v>13</v>
      </c>
      <c r="AE28" s="51">
        <f t="shared" si="16"/>
        <v>3</v>
      </c>
      <c r="AF28" s="34">
        <f t="shared" si="17"/>
        <v>13.141666666666667</v>
      </c>
      <c r="AG28" s="38">
        <f t="shared" si="18"/>
        <v>30</v>
      </c>
      <c r="AH28" s="52" t="s">
        <v>240</v>
      </c>
      <c r="AI28" s="114"/>
    </row>
    <row r="29" spans="2:35">
      <c r="B29" s="19">
        <v>19</v>
      </c>
      <c r="C29" s="112" t="s">
        <v>241</v>
      </c>
      <c r="D29" s="113" t="s">
        <v>227</v>
      </c>
      <c r="E29" s="19" t="s">
        <v>239</v>
      </c>
      <c r="F29" s="34">
        <f>'[2]كشف النقاط'!I27</f>
        <v>70</v>
      </c>
      <c r="G29" s="29">
        <f t="shared" si="0"/>
        <v>5</v>
      </c>
      <c r="H29" s="34">
        <f>'[2]كشف النقاط'!I76</f>
        <v>52</v>
      </c>
      <c r="I29" s="29">
        <f t="shared" si="1"/>
        <v>4</v>
      </c>
      <c r="J29" s="34">
        <f>'[2]كشف النقاط'!I123</f>
        <v>70</v>
      </c>
      <c r="K29" s="29">
        <f t="shared" si="2"/>
        <v>5</v>
      </c>
      <c r="L29" s="35">
        <f t="shared" si="3"/>
        <v>13.714285714285714</v>
      </c>
      <c r="M29" s="36">
        <f t="shared" si="4"/>
        <v>14</v>
      </c>
      <c r="N29" s="34">
        <f>'[2]كشف النقاط'!I216</f>
        <v>33</v>
      </c>
      <c r="O29" s="29">
        <f t="shared" si="5"/>
        <v>3</v>
      </c>
      <c r="P29" s="34">
        <f>'[2]كشف النقاط'!I263</f>
        <v>42</v>
      </c>
      <c r="Q29" s="29">
        <f t="shared" si="6"/>
        <v>3</v>
      </c>
      <c r="R29" s="34">
        <f>'[2]كشف النقاط'!I310</f>
        <v>34.5</v>
      </c>
      <c r="S29" s="29">
        <f t="shared" si="7"/>
        <v>3</v>
      </c>
      <c r="T29" s="35">
        <f t="shared" si="8"/>
        <v>12.166666666666666</v>
      </c>
      <c r="U29" s="36">
        <f t="shared" si="9"/>
        <v>9</v>
      </c>
      <c r="V29" s="37">
        <f>'[2]كشف النقاط'!I359</f>
        <v>20.25</v>
      </c>
      <c r="W29" s="29">
        <f t="shared" si="10"/>
        <v>2</v>
      </c>
      <c r="X29" s="34">
        <f>'[2]كشف النقاط'!I404</f>
        <v>26</v>
      </c>
      <c r="Y29" s="29">
        <f t="shared" si="11"/>
        <v>2</v>
      </c>
      <c r="Z29" s="34">
        <f t="shared" si="12"/>
        <v>11.5625</v>
      </c>
      <c r="AA29" s="51">
        <f t="shared" si="13"/>
        <v>4</v>
      </c>
      <c r="AB29" s="34">
        <f>'[2]كشف النقاط'!I170</f>
        <v>33</v>
      </c>
      <c r="AC29" s="92">
        <f t="shared" si="14"/>
        <v>3</v>
      </c>
      <c r="AD29" s="34">
        <f t="shared" si="15"/>
        <v>11</v>
      </c>
      <c r="AE29" s="51">
        <f t="shared" si="16"/>
        <v>3</v>
      </c>
      <c r="AF29" s="34">
        <f t="shared" si="17"/>
        <v>12.691666666666666</v>
      </c>
      <c r="AG29" s="38">
        <f t="shared" si="18"/>
        <v>30</v>
      </c>
      <c r="AH29" s="52" t="s">
        <v>240</v>
      </c>
      <c r="AI29" s="114"/>
    </row>
    <row r="30" spans="2:35">
      <c r="B30" s="19">
        <v>20</v>
      </c>
      <c r="C30" s="112" t="s">
        <v>49</v>
      </c>
      <c r="D30" s="113" t="s">
        <v>232</v>
      </c>
      <c r="E30" s="19" t="s">
        <v>239</v>
      </c>
      <c r="F30" s="34">
        <f>'[2]كشف النقاط'!I28</f>
        <v>0</v>
      </c>
      <c r="G30" s="29">
        <f t="shared" si="0"/>
        <v>0</v>
      </c>
      <c r="H30" s="34">
        <f>'[2]كشف النقاط'!I77</f>
        <v>0</v>
      </c>
      <c r="I30" s="29">
        <f t="shared" si="1"/>
        <v>0</v>
      </c>
      <c r="J30" s="34">
        <f>'[2]كشف النقاط'!I124</f>
        <v>0</v>
      </c>
      <c r="K30" s="29">
        <f t="shared" si="2"/>
        <v>0</v>
      </c>
      <c r="L30" s="35">
        <f t="shared" si="3"/>
        <v>0</v>
      </c>
      <c r="M30" s="36">
        <f t="shared" si="4"/>
        <v>0</v>
      </c>
      <c r="N30" s="34">
        <f>'[2]كشف النقاط'!I217</f>
        <v>0</v>
      </c>
      <c r="O30" s="29">
        <f t="shared" si="5"/>
        <v>0</v>
      </c>
      <c r="P30" s="34">
        <f>'[2]كشف النقاط'!I264</f>
        <v>0</v>
      </c>
      <c r="Q30" s="29">
        <f t="shared" si="6"/>
        <v>0</v>
      </c>
      <c r="R30" s="34">
        <f>'[2]كشف النقاط'!I311</f>
        <v>0</v>
      </c>
      <c r="S30" s="29">
        <f t="shared" si="7"/>
        <v>0</v>
      </c>
      <c r="T30" s="35">
        <f t="shared" si="8"/>
        <v>0</v>
      </c>
      <c r="U30" s="36">
        <f t="shared" si="9"/>
        <v>0</v>
      </c>
      <c r="V30" s="37">
        <f>'[2]كشف النقاط'!I360</f>
        <v>0</v>
      </c>
      <c r="W30" s="29">
        <f t="shared" si="10"/>
        <v>0</v>
      </c>
      <c r="X30" s="34">
        <f>'[2]كشف النقاط'!I405</f>
        <v>0</v>
      </c>
      <c r="Y30" s="29">
        <f t="shared" si="11"/>
        <v>0</v>
      </c>
      <c r="Z30" s="34">
        <f t="shared" si="12"/>
        <v>0</v>
      </c>
      <c r="AA30" s="51">
        <f t="shared" si="13"/>
        <v>0</v>
      </c>
      <c r="AB30" s="34">
        <f>'[2]كشف النقاط'!I171</f>
        <v>0</v>
      </c>
      <c r="AC30" s="92">
        <f t="shared" si="14"/>
        <v>0</v>
      </c>
      <c r="AD30" s="34">
        <f t="shared" si="15"/>
        <v>0</v>
      </c>
      <c r="AE30" s="51">
        <f t="shared" si="16"/>
        <v>0</v>
      </c>
      <c r="AF30" s="34">
        <f t="shared" si="17"/>
        <v>0</v>
      </c>
      <c r="AG30" s="38">
        <f t="shared" si="18"/>
        <v>0</v>
      </c>
      <c r="AH30" s="52"/>
      <c r="AI30" s="114"/>
    </row>
    <row r="31" spans="2:35">
      <c r="B31" s="19">
        <v>21</v>
      </c>
      <c r="C31" s="112" t="s">
        <v>242</v>
      </c>
      <c r="D31" s="113" t="s">
        <v>243</v>
      </c>
      <c r="E31" s="19" t="s">
        <v>239</v>
      </c>
      <c r="F31" s="34">
        <f>'[2]كشف النقاط'!I29</f>
        <v>70</v>
      </c>
      <c r="G31" s="29">
        <f t="shared" si="0"/>
        <v>5</v>
      </c>
      <c r="H31" s="34">
        <f>'[2]كشف النقاط'!I78</f>
        <v>66</v>
      </c>
      <c r="I31" s="29">
        <f t="shared" si="1"/>
        <v>4</v>
      </c>
      <c r="J31" s="34">
        <f>'[2]كشف النقاط'!I125</f>
        <v>80</v>
      </c>
      <c r="K31" s="29">
        <f t="shared" si="2"/>
        <v>5</v>
      </c>
      <c r="L31" s="35">
        <f t="shared" si="3"/>
        <v>15.428571428571429</v>
      </c>
      <c r="M31" s="36">
        <f t="shared" si="4"/>
        <v>14</v>
      </c>
      <c r="N31" s="34">
        <f>'[2]كشف النقاط'!I218</f>
        <v>44.25</v>
      </c>
      <c r="O31" s="29">
        <f t="shared" si="5"/>
        <v>3</v>
      </c>
      <c r="P31" s="34">
        <f>'[2]كشف النقاط'!I265</f>
        <v>39</v>
      </c>
      <c r="Q31" s="29">
        <f t="shared" si="6"/>
        <v>3</v>
      </c>
      <c r="R31" s="34">
        <f>'[2]كشف النقاط'!I312</f>
        <v>32.25</v>
      </c>
      <c r="S31" s="29">
        <f t="shared" si="7"/>
        <v>3</v>
      </c>
      <c r="T31" s="35">
        <f t="shared" si="8"/>
        <v>12.833333333333334</v>
      </c>
      <c r="U31" s="36">
        <f t="shared" si="9"/>
        <v>9</v>
      </c>
      <c r="V31" s="37">
        <f>'[2]كشف النقاط'!I361</f>
        <v>13</v>
      </c>
      <c r="W31" s="29">
        <f t="shared" si="10"/>
        <v>0</v>
      </c>
      <c r="X31" s="34">
        <f>'[2]كشف النقاط'!I406</f>
        <v>20</v>
      </c>
      <c r="Y31" s="29">
        <f t="shared" si="11"/>
        <v>2</v>
      </c>
      <c r="Z31" s="34">
        <f t="shared" si="12"/>
        <v>8.25</v>
      </c>
      <c r="AA31" s="51">
        <f t="shared" si="13"/>
        <v>2</v>
      </c>
      <c r="AB31" s="34">
        <f>'[2]كشف النقاط'!I172</f>
        <v>36</v>
      </c>
      <c r="AC31" s="92">
        <f t="shared" si="14"/>
        <v>3</v>
      </c>
      <c r="AD31" s="34">
        <f t="shared" si="15"/>
        <v>12</v>
      </c>
      <c r="AE31" s="51">
        <f t="shared" si="16"/>
        <v>3</v>
      </c>
      <c r="AF31" s="34">
        <f t="shared" si="17"/>
        <v>13.35</v>
      </c>
      <c r="AG31" s="38">
        <f t="shared" si="18"/>
        <v>30</v>
      </c>
      <c r="AH31" s="52" t="s">
        <v>240</v>
      </c>
      <c r="AI31" s="114"/>
    </row>
    <row r="32" spans="2:35">
      <c r="B32" s="19">
        <v>22</v>
      </c>
      <c r="C32" s="113" t="s">
        <v>244</v>
      </c>
      <c r="D32" s="113" t="s">
        <v>237</v>
      </c>
      <c r="E32" s="19" t="s">
        <v>245</v>
      </c>
      <c r="F32" s="34">
        <f>'[2]كشف النقاط'!I30</f>
        <v>70</v>
      </c>
      <c r="G32" s="29">
        <f t="shared" si="0"/>
        <v>5</v>
      </c>
      <c r="H32" s="34">
        <f>'[2]كشف النقاط'!I79</f>
        <v>50</v>
      </c>
      <c r="I32" s="29">
        <f t="shared" si="1"/>
        <v>4</v>
      </c>
      <c r="J32" s="34">
        <f>'[2]كشف النقاط'!I126</f>
        <v>65</v>
      </c>
      <c r="K32" s="29">
        <f t="shared" si="2"/>
        <v>5</v>
      </c>
      <c r="L32" s="35">
        <f t="shared" si="3"/>
        <v>13.214285714285714</v>
      </c>
      <c r="M32" s="36">
        <f t="shared" si="4"/>
        <v>14</v>
      </c>
      <c r="N32" s="34">
        <f>'[2]كشف النقاط'!I219</f>
        <v>34.5</v>
      </c>
      <c r="O32" s="29">
        <f t="shared" si="5"/>
        <v>3</v>
      </c>
      <c r="P32" s="34">
        <f>'[2]كشف النقاط'!I266</f>
        <v>40.5</v>
      </c>
      <c r="Q32" s="29">
        <f t="shared" si="6"/>
        <v>3</v>
      </c>
      <c r="R32" s="34">
        <f>'[2]كشف النقاط'!I313</f>
        <v>26.25</v>
      </c>
      <c r="S32" s="29">
        <f t="shared" si="7"/>
        <v>0</v>
      </c>
      <c r="T32" s="35">
        <f t="shared" si="8"/>
        <v>11.25</v>
      </c>
      <c r="U32" s="36">
        <f t="shared" si="9"/>
        <v>9</v>
      </c>
      <c r="V32" s="37">
        <f>'[2]كشف النقاط'!I362</f>
        <v>21.25</v>
      </c>
      <c r="W32" s="29">
        <f t="shared" si="10"/>
        <v>2</v>
      </c>
      <c r="X32" s="34">
        <f>'[2]كشف النقاط'!I407</f>
        <v>20.5</v>
      </c>
      <c r="Y32" s="29">
        <f t="shared" si="11"/>
        <v>2</v>
      </c>
      <c r="Z32" s="34">
        <f t="shared" si="12"/>
        <v>10.4375</v>
      </c>
      <c r="AA32" s="51">
        <f t="shared" si="13"/>
        <v>4</v>
      </c>
      <c r="AB32" s="34">
        <f>'[2]كشف النقاط'!I173</f>
        <v>33</v>
      </c>
      <c r="AC32" s="92">
        <f t="shared" si="14"/>
        <v>3</v>
      </c>
      <c r="AD32" s="34">
        <f t="shared" si="15"/>
        <v>11</v>
      </c>
      <c r="AE32" s="51">
        <f t="shared" si="16"/>
        <v>3</v>
      </c>
      <c r="AF32" s="34">
        <f t="shared" si="17"/>
        <v>12.033333333333333</v>
      </c>
      <c r="AG32" s="38">
        <f t="shared" si="18"/>
        <v>30</v>
      </c>
      <c r="AH32" s="52" t="s">
        <v>240</v>
      </c>
      <c r="AI32" s="114"/>
    </row>
    <row r="33" spans="6:31">
      <c r="F33" s="65" t="s">
        <v>55</v>
      </c>
      <c r="G33" s="42"/>
      <c r="H33" s="65" t="s">
        <v>138</v>
      </c>
      <c r="I33" s="43"/>
      <c r="J33" s="65" t="s">
        <v>246</v>
      </c>
      <c r="K33" s="42"/>
      <c r="L33" s="65"/>
      <c r="M33" s="43"/>
      <c r="N33" s="65" t="s">
        <v>247</v>
      </c>
      <c r="O33" s="44"/>
      <c r="P33" s="65" t="s">
        <v>108</v>
      </c>
      <c r="Q33" s="42"/>
      <c r="R33" s="65" t="s">
        <v>248</v>
      </c>
      <c r="S33" s="44"/>
      <c r="T33" s="66"/>
      <c r="U33" s="42"/>
      <c r="V33" s="65" t="s">
        <v>35</v>
      </c>
      <c r="W33" s="42"/>
      <c r="X33" s="65" t="s">
        <v>34</v>
      </c>
      <c r="Y33" s="42"/>
      <c r="Z33" s="90"/>
      <c r="AA33" s="67"/>
      <c r="AB33" s="65" t="s">
        <v>108</v>
      </c>
      <c r="AC33" s="43"/>
      <c r="AD33" s="43"/>
    </row>
    <row r="34" spans="6:31">
      <c r="F34" s="45"/>
      <c r="G34" s="42"/>
      <c r="H34" s="45"/>
      <c r="I34" s="42"/>
      <c r="J34" s="45"/>
      <c r="K34" s="42"/>
      <c r="L34" s="45"/>
      <c r="M34" s="42"/>
      <c r="N34" s="45"/>
      <c r="O34" s="42"/>
      <c r="P34" s="45"/>
      <c r="Q34" s="42"/>
      <c r="R34" s="45"/>
      <c r="S34" s="42"/>
      <c r="T34" s="45"/>
      <c r="U34" s="42"/>
      <c r="V34" s="45"/>
      <c r="X34" s="45"/>
      <c r="Z34" s="43"/>
      <c r="AA34" s="43"/>
      <c r="AB34" s="45"/>
      <c r="AC34" s="43"/>
      <c r="AD34" s="43"/>
    </row>
    <row r="35" spans="6:31" ht="18">
      <c r="AE35" s="4" t="s">
        <v>36</v>
      </c>
    </row>
    <row r="36" spans="6:31" ht="18">
      <c r="AE36" s="4"/>
    </row>
  </sheetData>
  <sheetProtection password="CC17" sheet="1" objects="1" scenarios="1"/>
  <mergeCells count="5">
    <mergeCell ref="M7:M10"/>
    <mergeCell ref="U7:U10"/>
    <mergeCell ref="AA7:AA10"/>
    <mergeCell ref="AE7:AE10"/>
    <mergeCell ref="AG7:AG10"/>
  </mergeCells>
  <pageMargins left="0" right="0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8"/>
  <sheetViews>
    <sheetView rightToLeft="1" topLeftCell="R1" workbookViewId="0">
      <selection activeCell="U2" sqref="U2:Y2"/>
    </sheetView>
  </sheetViews>
  <sheetFormatPr baseColWidth="10" defaultRowHeight="15.75"/>
  <cols>
    <col min="1" max="1" width="1.44140625" style="91" customWidth="1"/>
    <col min="2" max="2" width="4.109375" customWidth="1"/>
    <col min="3" max="3" width="5.21875" customWidth="1"/>
    <col min="4" max="4" width="4.44140625" customWidth="1"/>
    <col min="5" max="5" width="4.109375" customWidth="1"/>
    <col min="6" max="6" width="3.88671875" customWidth="1"/>
    <col min="7" max="7" width="2.44140625" customWidth="1"/>
    <col min="8" max="8" width="5.44140625" customWidth="1"/>
    <col min="9" max="9" width="3.33203125" customWidth="1"/>
    <col min="10" max="10" width="3.77734375" customWidth="1"/>
    <col min="11" max="11" width="2.6640625" customWidth="1"/>
    <col min="12" max="12" width="3.5546875" customWidth="1"/>
    <col min="13" max="13" width="4.33203125" customWidth="1"/>
    <col min="14" max="14" width="4" customWidth="1"/>
    <col min="15" max="15" width="4.33203125" customWidth="1"/>
    <col min="16" max="16" width="4.5546875" customWidth="1"/>
    <col min="17" max="17" width="2.5546875" customWidth="1"/>
    <col min="18" max="18" width="4.77734375" customWidth="1"/>
    <col min="19" max="20" width="4.44140625" customWidth="1"/>
    <col min="21" max="21" width="3.44140625" customWidth="1"/>
    <col min="22" max="22" width="4.77734375" customWidth="1"/>
    <col min="23" max="23" width="3.5546875" customWidth="1"/>
    <col min="24" max="24" width="3.77734375" customWidth="1"/>
    <col min="25" max="25" width="2.5546875" customWidth="1"/>
    <col min="26" max="26" width="3.88671875" customWidth="1"/>
    <col min="27" max="27" width="3.21875" customWidth="1"/>
    <col min="28" max="28" width="3.88671875" customWidth="1"/>
    <col min="29" max="29" width="3.21875" customWidth="1"/>
    <col min="30" max="30" width="3.6640625" customWidth="1"/>
    <col min="31" max="31" width="2.77734375" customWidth="1"/>
    <col min="32" max="32" width="4.21875" customWidth="1"/>
    <col min="33" max="33" width="3.77734375" customWidth="1"/>
  </cols>
  <sheetData>
    <row r="1" spans="2:33" ht="18">
      <c r="B1" s="1" t="s">
        <v>0</v>
      </c>
      <c r="C1" s="1"/>
      <c r="U1" s="68" t="s">
        <v>249</v>
      </c>
      <c r="V1" s="68"/>
      <c r="W1" s="68"/>
    </row>
    <row r="2" spans="2:33" ht="18">
      <c r="B2" s="1" t="s">
        <v>1</v>
      </c>
      <c r="C2" s="1"/>
      <c r="U2" s="2" t="s">
        <v>37</v>
      </c>
    </row>
    <row r="3" spans="2:33" ht="18">
      <c r="B3" s="1" t="s">
        <v>2</v>
      </c>
      <c r="C3" s="1"/>
      <c r="U3" s="2" t="s">
        <v>3</v>
      </c>
      <c r="V3" s="2"/>
      <c r="W3" s="2"/>
    </row>
    <row r="5" spans="2:33" ht="18">
      <c r="C5" s="3" t="s">
        <v>4</v>
      </c>
      <c r="J5" s="1" t="s">
        <v>148</v>
      </c>
      <c r="X5" s="1" t="s">
        <v>5</v>
      </c>
      <c r="Y5" s="1"/>
      <c r="Z5" s="1"/>
      <c r="AA5" s="1"/>
      <c r="AB5" s="1"/>
      <c r="AD5" s="3" t="s">
        <v>6</v>
      </c>
    </row>
    <row r="6" spans="2:33" ht="14.45" customHeight="1">
      <c r="Q6" s="4"/>
    </row>
    <row r="7" spans="2:33" ht="14.45" customHeight="1">
      <c r="B7" s="5"/>
      <c r="C7" s="5"/>
      <c r="D7" s="5"/>
      <c r="E7" s="6"/>
      <c r="F7" s="7" t="s">
        <v>39</v>
      </c>
      <c r="G7" s="8"/>
      <c r="H7" s="8"/>
      <c r="I7" s="8"/>
      <c r="J7" s="8"/>
      <c r="K7" s="144" t="s">
        <v>7</v>
      </c>
      <c r="L7" s="10"/>
      <c r="M7" s="8"/>
      <c r="N7" s="8" t="s">
        <v>139</v>
      </c>
      <c r="O7" s="8"/>
      <c r="P7" s="8"/>
      <c r="Q7" s="147" t="s">
        <v>7</v>
      </c>
      <c r="R7" s="7" t="s">
        <v>140</v>
      </c>
      <c r="S7" s="8"/>
      <c r="T7" s="8"/>
      <c r="U7" s="8"/>
      <c r="V7" s="8"/>
      <c r="W7" s="8"/>
      <c r="X7" s="8"/>
      <c r="Y7" s="144" t="s">
        <v>7</v>
      </c>
      <c r="Z7" s="10" t="s">
        <v>250</v>
      </c>
      <c r="AA7" s="69"/>
      <c r="AB7" s="69"/>
      <c r="AC7" s="144" t="s">
        <v>7</v>
      </c>
      <c r="AD7" s="5"/>
      <c r="AE7" s="144" t="s">
        <v>7</v>
      </c>
      <c r="AF7" s="11"/>
      <c r="AG7" s="12"/>
    </row>
    <row r="8" spans="2:33" ht="14.45" customHeight="1">
      <c r="B8" s="70" t="s">
        <v>8</v>
      </c>
      <c r="C8" s="70" t="s">
        <v>9</v>
      </c>
      <c r="D8" s="71" t="s">
        <v>10</v>
      </c>
      <c r="E8" s="99" t="s">
        <v>11</v>
      </c>
      <c r="F8" s="16" t="s">
        <v>251</v>
      </c>
      <c r="G8" s="14"/>
      <c r="H8" s="13" t="s">
        <v>252</v>
      </c>
      <c r="I8" s="14"/>
      <c r="J8" s="72"/>
      <c r="K8" s="145"/>
      <c r="L8" s="16" t="s">
        <v>83</v>
      </c>
      <c r="M8" s="15"/>
      <c r="N8" s="16" t="s">
        <v>205</v>
      </c>
      <c r="O8" s="15"/>
      <c r="P8" s="72"/>
      <c r="Q8" s="148"/>
      <c r="R8" s="15" t="s">
        <v>253</v>
      </c>
      <c r="S8" s="15"/>
      <c r="T8" s="16" t="s">
        <v>254</v>
      </c>
      <c r="U8" s="15"/>
      <c r="V8" s="16" t="s">
        <v>255</v>
      </c>
      <c r="W8" s="15"/>
      <c r="X8" s="16"/>
      <c r="Y8" s="145"/>
      <c r="Z8" s="16" t="s">
        <v>256</v>
      </c>
      <c r="AA8" s="15"/>
      <c r="AB8" s="16"/>
      <c r="AC8" s="145"/>
      <c r="AD8" s="20" t="s">
        <v>14</v>
      </c>
      <c r="AE8" s="145"/>
      <c r="AF8" s="17"/>
      <c r="AG8" s="18"/>
    </row>
    <row r="9" spans="2:33" ht="14.45" customHeight="1">
      <c r="B9" s="20"/>
      <c r="C9" s="20"/>
      <c r="D9" s="20"/>
      <c r="E9" s="17"/>
      <c r="F9" s="23" t="s">
        <v>15</v>
      </c>
      <c r="G9" s="22"/>
      <c r="H9" s="21" t="s">
        <v>257</v>
      </c>
      <c r="I9" s="22"/>
      <c r="J9" s="70" t="s">
        <v>16</v>
      </c>
      <c r="K9" s="145"/>
      <c r="L9" s="25" t="s">
        <v>213</v>
      </c>
      <c r="M9" s="22"/>
      <c r="N9" s="23" t="s">
        <v>211</v>
      </c>
      <c r="O9" s="25"/>
      <c r="P9" s="115" t="s">
        <v>16</v>
      </c>
      <c r="Q9" s="148"/>
      <c r="R9" s="23" t="s">
        <v>258</v>
      </c>
      <c r="S9" s="22"/>
      <c r="T9" s="23" t="s">
        <v>259</v>
      </c>
      <c r="U9" s="25"/>
      <c r="V9" s="23" t="s">
        <v>260</v>
      </c>
      <c r="W9" s="25"/>
      <c r="X9" s="74" t="s">
        <v>16</v>
      </c>
      <c r="Y9" s="145"/>
      <c r="Z9" s="23"/>
      <c r="AA9" s="25"/>
      <c r="AB9" s="74" t="s">
        <v>16</v>
      </c>
      <c r="AC9" s="145"/>
      <c r="AD9" s="20" t="s">
        <v>17</v>
      </c>
      <c r="AE9" s="145"/>
      <c r="AF9" s="17" t="s">
        <v>18</v>
      </c>
      <c r="AG9" s="18"/>
    </row>
    <row r="10" spans="2:33" ht="14.45" customHeight="1">
      <c r="B10" s="75"/>
      <c r="C10" s="75"/>
      <c r="D10" s="76"/>
      <c r="E10" s="76"/>
      <c r="F10" s="77" t="s">
        <v>16</v>
      </c>
      <c r="G10" s="77" t="s">
        <v>19</v>
      </c>
      <c r="H10" s="77" t="s">
        <v>16</v>
      </c>
      <c r="I10" s="77" t="s">
        <v>19</v>
      </c>
      <c r="J10" s="75"/>
      <c r="K10" s="146"/>
      <c r="L10" s="77" t="s">
        <v>16</v>
      </c>
      <c r="M10" s="77" t="s">
        <v>19</v>
      </c>
      <c r="N10" s="77" t="s">
        <v>16</v>
      </c>
      <c r="O10" s="77" t="s">
        <v>19</v>
      </c>
      <c r="P10" s="77"/>
      <c r="Q10" s="149"/>
      <c r="R10" s="79" t="s">
        <v>16</v>
      </c>
      <c r="S10" s="77" t="s">
        <v>19</v>
      </c>
      <c r="T10" s="77" t="s">
        <v>16</v>
      </c>
      <c r="U10" s="77" t="s">
        <v>19</v>
      </c>
      <c r="V10" s="77" t="s">
        <v>16</v>
      </c>
      <c r="W10" s="77" t="s">
        <v>19</v>
      </c>
      <c r="X10" s="78"/>
      <c r="Y10" s="146"/>
      <c r="Z10" s="77" t="s">
        <v>16</v>
      </c>
      <c r="AA10" s="77" t="s">
        <v>19</v>
      </c>
      <c r="AB10" s="78"/>
      <c r="AC10" s="146"/>
      <c r="AD10" s="32"/>
      <c r="AE10" s="146"/>
      <c r="AF10" s="33"/>
      <c r="AG10" s="18"/>
    </row>
    <row r="11" spans="2:33" ht="14.45" customHeight="1">
      <c r="B11" s="40">
        <v>1</v>
      </c>
      <c r="C11" s="87" t="s">
        <v>261</v>
      </c>
      <c r="D11" s="88" t="s">
        <v>45</v>
      </c>
      <c r="E11" s="116"/>
      <c r="F11" s="80">
        <f>'[3]كشف النقاط'!I9</f>
        <v>40.625</v>
      </c>
      <c r="G11" s="77">
        <f>IF(F11&lt;50,0,5)</f>
        <v>0</v>
      </c>
      <c r="H11" s="80">
        <f>'[3]كشف النقاط'!I59</f>
        <v>58.75</v>
      </c>
      <c r="I11" s="77">
        <f>IF(H11&lt;50,0,5)</f>
        <v>5</v>
      </c>
      <c r="J11" s="81">
        <f>(H11+F11)/10</f>
        <v>9.9375</v>
      </c>
      <c r="K11" s="82">
        <f>IF(J11&lt;10,I11+G11,10)</f>
        <v>5</v>
      </c>
      <c r="L11" s="80">
        <f>'[3]كشف النقاط'!I106</f>
        <v>33</v>
      </c>
      <c r="M11" s="77">
        <f>IF(L11&lt;30,0,3)</f>
        <v>3</v>
      </c>
      <c r="N11" s="80">
        <f>'[3]كشف النقاط'!I152</f>
        <v>42</v>
      </c>
      <c r="O11" s="77">
        <f>IF(N11&lt;30,0,3)</f>
        <v>3</v>
      </c>
      <c r="P11" s="81">
        <f>(N11+L11)/6</f>
        <v>12.5</v>
      </c>
      <c r="Q11" s="82">
        <f>IF(P11&lt;10,O11+M11,6)</f>
        <v>6</v>
      </c>
      <c r="R11" s="83">
        <f>'[3]كشف النقاط'!I199</f>
        <v>40</v>
      </c>
      <c r="S11" s="77">
        <f>IF(R11&lt;40,0,4)</f>
        <v>4</v>
      </c>
      <c r="T11" s="80">
        <f>'[3]كشف النقاط'!I246</f>
        <v>45.5</v>
      </c>
      <c r="U11" s="77">
        <f>IF(T11&lt;40,0,4)</f>
        <v>4</v>
      </c>
      <c r="V11" s="80">
        <f>'[3]كشف النقاط'!I292</f>
        <v>44</v>
      </c>
      <c r="W11" s="77">
        <f>IF(V11&lt;40,0,4)</f>
        <v>4</v>
      </c>
      <c r="X11" s="80">
        <f>(V11+T11+R11)/12</f>
        <v>10.791666666666666</v>
      </c>
      <c r="Y11" s="84">
        <f>IF(X11&lt;10,W11+U11+S11,12)</f>
        <v>12</v>
      </c>
      <c r="Z11" s="80">
        <f>'[3]كشف النقاط'!I341</f>
        <v>12</v>
      </c>
      <c r="AA11" s="101">
        <f>IF(Z11&lt;20,0,2)</f>
        <v>0</v>
      </c>
      <c r="AB11" s="80">
        <f>Z11/2</f>
        <v>6</v>
      </c>
      <c r="AC11" s="84">
        <f>AA11</f>
        <v>0</v>
      </c>
      <c r="AD11" s="80">
        <f>(Z11+V11+T11+R11+N11+L11+H11+F11)/30</f>
        <v>10.529166666666667</v>
      </c>
      <c r="AE11" s="38">
        <f>IF(AD11&lt;10,AC11+Y11+Q11+K11,30)</f>
        <v>30</v>
      </c>
      <c r="AF11" s="39" t="str">
        <f>IF(AD11&lt;10,"مؤجل","ناجح")</f>
        <v>ناجح</v>
      </c>
      <c r="AG11" s="53" t="str">
        <f>IF('[3]كشف النقاط'!H9+'[3]كشف النقاط'!H59+'[3]كشف النقاط'!H106+'[3]كشف النقاط'!H152+'[3]كشف النقاط'!H199+'[3]كشف النقاط'!H246+'[3]كشف النقاط'!H292+'[3]كشف النقاط'!H341&gt;0,"انقاذ"," ")</f>
        <v xml:space="preserve"> </v>
      </c>
    </row>
    <row r="12" spans="2:33" ht="14.45" customHeight="1">
      <c r="B12" s="40">
        <v>2</v>
      </c>
      <c r="C12" s="87" t="s">
        <v>262</v>
      </c>
      <c r="D12" s="88" t="s">
        <v>188</v>
      </c>
      <c r="E12" s="55"/>
      <c r="F12" s="80">
        <f>'[3]كشف النقاط'!I10</f>
        <v>56.25</v>
      </c>
      <c r="G12" s="77">
        <f t="shared" ref="G12:G34" si="0">IF(F12&lt;50,0,5)</f>
        <v>5</v>
      </c>
      <c r="H12" s="80">
        <f>'[3]كشف النقاط'!I60</f>
        <v>68.75</v>
      </c>
      <c r="I12" s="77">
        <f t="shared" ref="I12:I34" si="1">IF(H12&lt;50,0,5)</f>
        <v>5</v>
      </c>
      <c r="J12" s="81">
        <f t="shared" ref="J12:J34" si="2">(H12+F12)/10</f>
        <v>12.5</v>
      </c>
      <c r="K12" s="82">
        <f t="shared" ref="K12:K34" si="3">IF(J12&lt;10,I12+G12,10)</f>
        <v>10</v>
      </c>
      <c r="L12" s="80">
        <f>'[3]كشف النقاط'!I107</f>
        <v>46.5</v>
      </c>
      <c r="M12" s="77">
        <f t="shared" ref="M12:M34" si="4">IF(L12&lt;30,0,3)</f>
        <v>3</v>
      </c>
      <c r="N12" s="80">
        <f>'[3]كشف النقاط'!I153</f>
        <v>48</v>
      </c>
      <c r="O12" s="77">
        <f t="shared" ref="O12:O34" si="5">IF(N12&lt;30,0,3)</f>
        <v>3</v>
      </c>
      <c r="P12" s="81">
        <f t="shared" ref="P12:P34" si="6">(N12+L12)/6</f>
        <v>15.75</v>
      </c>
      <c r="Q12" s="82">
        <f t="shared" ref="Q12:Q34" si="7">IF(P12&lt;10,O12+M12,6)</f>
        <v>6</v>
      </c>
      <c r="R12" s="83">
        <f>'[3]كشف النقاط'!I200</f>
        <v>47</v>
      </c>
      <c r="S12" s="77">
        <f t="shared" ref="S12:S34" si="8">IF(R12&lt;40,0,4)</f>
        <v>4</v>
      </c>
      <c r="T12" s="80">
        <f>'[3]كشف النقاط'!I247</f>
        <v>55.5</v>
      </c>
      <c r="U12" s="77">
        <f t="shared" ref="U12:U34" si="9">IF(T12&lt;40,0,4)</f>
        <v>4</v>
      </c>
      <c r="V12" s="80">
        <f>'[3]كشف النقاط'!I293</f>
        <v>66</v>
      </c>
      <c r="W12" s="77">
        <f t="shared" ref="W12:W34" si="10">IF(V12&lt;40,0,4)</f>
        <v>4</v>
      </c>
      <c r="X12" s="80">
        <f t="shared" ref="X12:X34" si="11">(V12+T12+R12)/12</f>
        <v>14.041666666666666</v>
      </c>
      <c r="Y12" s="84">
        <f t="shared" ref="Y12:Y34" si="12">IF(X12&lt;10,W12+U12+S12,12)</f>
        <v>12</v>
      </c>
      <c r="Z12" s="80">
        <f>'[3]كشف النقاط'!I342</f>
        <v>22.5</v>
      </c>
      <c r="AA12" s="101">
        <f t="shared" ref="AA12:AA34" si="13">IF(Z12&lt;20,0,2)</f>
        <v>2</v>
      </c>
      <c r="AB12" s="80">
        <f t="shared" ref="AB12:AB34" si="14">Z12/2</f>
        <v>11.25</v>
      </c>
      <c r="AC12" s="84">
        <f t="shared" ref="AC12:AC34" si="15">AA12</f>
        <v>2</v>
      </c>
      <c r="AD12" s="80">
        <f t="shared" ref="AD12:AD34" si="16">(Z12+V12+T12+R12+N12+L12+H12+F12)/30</f>
        <v>13.683333333333334</v>
      </c>
      <c r="AE12" s="38">
        <f t="shared" ref="AE12:AE34" si="17">IF(AD12&lt;10,AC12+Y12+Q12+K12,30)</f>
        <v>30</v>
      </c>
      <c r="AF12" s="39" t="str">
        <f t="shared" ref="AF12:AF28" si="18">IF(AD12&lt;10,"مؤجل","ناجح")</f>
        <v>ناجح</v>
      </c>
      <c r="AG12" s="53" t="str">
        <f>IF('[3]كشف النقاط'!H10+'[3]كشف النقاط'!H60+'[3]كشف النقاط'!H107+'[3]كشف النقاط'!H153+'[3]كشف النقاط'!H200+'[3]كشف النقاط'!H247+'[3]كشف النقاط'!H293+'[3]كشف النقاط'!H342&gt;0,"انقاذ"," ")</f>
        <v xml:space="preserve"> </v>
      </c>
    </row>
    <row r="13" spans="2:33" ht="14.45" customHeight="1">
      <c r="B13" s="40">
        <v>3</v>
      </c>
      <c r="C13" s="87" t="s">
        <v>263</v>
      </c>
      <c r="D13" s="88" t="s">
        <v>21</v>
      </c>
      <c r="E13" s="57"/>
      <c r="F13" s="80">
        <f>'[3]كشف النقاط'!I11</f>
        <v>40</v>
      </c>
      <c r="G13" s="77">
        <f t="shared" si="0"/>
        <v>0</v>
      </c>
      <c r="H13" s="80">
        <f>'[3]كشف النقاط'!I61</f>
        <v>76.25</v>
      </c>
      <c r="I13" s="77">
        <f t="shared" si="1"/>
        <v>5</v>
      </c>
      <c r="J13" s="81">
        <f t="shared" si="2"/>
        <v>11.625</v>
      </c>
      <c r="K13" s="82">
        <f t="shared" si="3"/>
        <v>10</v>
      </c>
      <c r="L13" s="80">
        <f>'[3]كشف النقاط'!I108</f>
        <v>38.25</v>
      </c>
      <c r="M13" s="77">
        <f t="shared" si="4"/>
        <v>3</v>
      </c>
      <c r="N13" s="80">
        <f>'[3]كشف النقاط'!I154</f>
        <v>40.5</v>
      </c>
      <c r="O13" s="77">
        <f t="shared" si="5"/>
        <v>3</v>
      </c>
      <c r="P13" s="81">
        <f t="shared" si="6"/>
        <v>13.125</v>
      </c>
      <c r="Q13" s="82">
        <f t="shared" si="7"/>
        <v>6</v>
      </c>
      <c r="R13" s="83">
        <f>'[3]كشف النقاط'!I201</f>
        <v>37</v>
      </c>
      <c r="S13" s="77">
        <f t="shared" si="8"/>
        <v>0</v>
      </c>
      <c r="T13" s="80">
        <f>'[3]كشف النقاط'!I248</f>
        <v>45</v>
      </c>
      <c r="U13" s="77">
        <f t="shared" si="9"/>
        <v>4</v>
      </c>
      <c r="V13" s="80">
        <f>'[3]كشف النقاط'!I294</f>
        <v>66</v>
      </c>
      <c r="W13" s="77">
        <f t="shared" si="10"/>
        <v>4</v>
      </c>
      <c r="X13" s="80">
        <f t="shared" si="11"/>
        <v>12.333333333333334</v>
      </c>
      <c r="Y13" s="84">
        <f t="shared" si="12"/>
        <v>12</v>
      </c>
      <c r="Z13" s="80">
        <f>'[3]كشف النقاط'!I343</f>
        <v>22.25</v>
      </c>
      <c r="AA13" s="101">
        <f t="shared" si="13"/>
        <v>2</v>
      </c>
      <c r="AB13" s="80">
        <f t="shared" si="14"/>
        <v>11.125</v>
      </c>
      <c r="AC13" s="84">
        <f t="shared" si="15"/>
        <v>2</v>
      </c>
      <c r="AD13" s="80">
        <f t="shared" si="16"/>
        <v>12.175000000000001</v>
      </c>
      <c r="AE13" s="38">
        <f t="shared" si="17"/>
        <v>30</v>
      </c>
      <c r="AF13" s="39" t="str">
        <f t="shared" si="18"/>
        <v>ناجح</v>
      </c>
      <c r="AG13" s="53" t="str">
        <f>IF('[3]كشف النقاط'!H11+'[3]كشف النقاط'!H61+'[3]كشف النقاط'!H108+'[3]كشف النقاط'!H154+'[3]كشف النقاط'!H201+'[3]كشف النقاط'!H248+'[3]كشف النقاط'!H294+'[3]كشف النقاط'!H343&gt;0,"انقاذ"," ")</f>
        <v xml:space="preserve"> </v>
      </c>
    </row>
    <row r="14" spans="2:33" ht="14.45" customHeight="1">
      <c r="B14" s="40">
        <v>4</v>
      </c>
      <c r="C14" s="87" t="s">
        <v>265</v>
      </c>
      <c r="D14" s="88" t="s">
        <v>266</v>
      </c>
      <c r="E14" s="55"/>
      <c r="F14" s="80">
        <f>'[3]كشف النقاط'!I12</f>
        <v>46.875</v>
      </c>
      <c r="G14" s="77">
        <f t="shared" si="0"/>
        <v>0</v>
      </c>
      <c r="H14" s="80">
        <f>'[3]كشف النقاط'!I62</f>
        <v>71.25</v>
      </c>
      <c r="I14" s="77">
        <f t="shared" si="1"/>
        <v>5</v>
      </c>
      <c r="J14" s="81">
        <f t="shared" si="2"/>
        <v>11.8125</v>
      </c>
      <c r="K14" s="82">
        <f t="shared" si="3"/>
        <v>10</v>
      </c>
      <c r="L14" s="80">
        <f>'[3]كشف النقاط'!I109</f>
        <v>43.5</v>
      </c>
      <c r="M14" s="77">
        <f t="shared" si="4"/>
        <v>3</v>
      </c>
      <c r="N14" s="80">
        <f>'[3]كشف النقاط'!I155</f>
        <v>40.5</v>
      </c>
      <c r="O14" s="77">
        <f t="shared" si="5"/>
        <v>3</v>
      </c>
      <c r="P14" s="81">
        <f t="shared" si="6"/>
        <v>14</v>
      </c>
      <c r="Q14" s="82">
        <f t="shared" si="7"/>
        <v>6</v>
      </c>
      <c r="R14" s="83">
        <f>'[3]كشف النقاط'!I202</f>
        <v>41</v>
      </c>
      <c r="S14" s="77">
        <f t="shared" si="8"/>
        <v>4</v>
      </c>
      <c r="T14" s="80">
        <f>'[3]كشف النقاط'!I249</f>
        <v>36</v>
      </c>
      <c r="U14" s="77">
        <f t="shared" si="9"/>
        <v>0</v>
      </c>
      <c r="V14" s="80">
        <f>'[3]كشف النقاط'!I295</f>
        <v>66</v>
      </c>
      <c r="W14" s="77">
        <f t="shared" si="10"/>
        <v>4</v>
      </c>
      <c r="X14" s="80">
        <f t="shared" si="11"/>
        <v>11.916666666666666</v>
      </c>
      <c r="Y14" s="84">
        <f t="shared" si="12"/>
        <v>12</v>
      </c>
      <c r="Z14" s="80">
        <f>'[3]كشف النقاط'!I344</f>
        <v>20.25</v>
      </c>
      <c r="AA14" s="101">
        <f t="shared" si="13"/>
        <v>2</v>
      </c>
      <c r="AB14" s="80">
        <f t="shared" si="14"/>
        <v>10.125</v>
      </c>
      <c r="AC14" s="84">
        <f t="shared" si="15"/>
        <v>2</v>
      </c>
      <c r="AD14" s="80">
        <f t="shared" si="16"/>
        <v>12.179166666666667</v>
      </c>
      <c r="AE14" s="38">
        <f t="shared" si="17"/>
        <v>30</v>
      </c>
      <c r="AF14" s="39" t="str">
        <f t="shared" si="18"/>
        <v>ناجح</v>
      </c>
      <c r="AG14" s="53" t="str">
        <f>IF('[3]كشف النقاط'!H12+'[3]كشف النقاط'!H62+'[3]كشف النقاط'!H109+'[3]كشف النقاط'!H155+'[3]كشف النقاط'!H202+'[3]كشف النقاط'!H249+'[3]كشف النقاط'!H295+'[3]كشف النقاط'!H344&gt;0,"انقاذ"," ")</f>
        <v xml:space="preserve"> </v>
      </c>
    </row>
    <row r="15" spans="2:33" ht="14.45" customHeight="1">
      <c r="B15" s="40">
        <v>5</v>
      </c>
      <c r="C15" s="87" t="s">
        <v>267</v>
      </c>
      <c r="D15" s="88" t="s">
        <v>268</v>
      </c>
      <c r="E15" s="55"/>
      <c r="F15" s="80">
        <f>'[3]كشف النقاط'!I13</f>
        <v>45.625</v>
      </c>
      <c r="G15" s="77">
        <f t="shared" si="0"/>
        <v>0</v>
      </c>
      <c r="H15" s="80">
        <f>'[3]كشف النقاط'!I63</f>
        <v>76.25</v>
      </c>
      <c r="I15" s="77">
        <f t="shared" si="1"/>
        <v>5</v>
      </c>
      <c r="J15" s="81">
        <f t="shared" si="2"/>
        <v>12.1875</v>
      </c>
      <c r="K15" s="82">
        <f t="shared" si="3"/>
        <v>10</v>
      </c>
      <c r="L15" s="80">
        <f>'[3]كشف النقاط'!I110</f>
        <v>42.75</v>
      </c>
      <c r="M15" s="77">
        <f t="shared" si="4"/>
        <v>3</v>
      </c>
      <c r="N15" s="80">
        <f>'[3]كشف النقاط'!I156</f>
        <v>45</v>
      </c>
      <c r="O15" s="77">
        <f t="shared" si="5"/>
        <v>3</v>
      </c>
      <c r="P15" s="81">
        <f t="shared" si="6"/>
        <v>14.625</v>
      </c>
      <c r="Q15" s="82">
        <f t="shared" si="7"/>
        <v>6</v>
      </c>
      <c r="R15" s="83">
        <f>'[3]كشف النقاط'!I203</f>
        <v>38</v>
      </c>
      <c r="S15" s="77">
        <f t="shared" si="8"/>
        <v>0</v>
      </c>
      <c r="T15" s="80">
        <f>'[3]كشف النقاط'!I250</f>
        <v>33</v>
      </c>
      <c r="U15" s="77">
        <f t="shared" si="9"/>
        <v>0</v>
      </c>
      <c r="V15" s="80">
        <f>'[3]كشف النقاط'!I296</f>
        <v>60</v>
      </c>
      <c r="W15" s="77">
        <f t="shared" si="10"/>
        <v>4</v>
      </c>
      <c r="X15" s="80">
        <f t="shared" si="11"/>
        <v>10.916666666666666</v>
      </c>
      <c r="Y15" s="84">
        <f t="shared" si="12"/>
        <v>12</v>
      </c>
      <c r="Z15" s="80">
        <f>'[3]كشف النقاط'!I345</f>
        <v>24.5</v>
      </c>
      <c r="AA15" s="101">
        <f t="shared" si="13"/>
        <v>2</v>
      </c>
      <c r="AB15" s="80">
        <f t="shared" si="14"/>
        <v>12.25</v>
      </c>
      <c r="AC15" s="84">
        <f t="shared" si="15"/>
        <v>2</v>
      </c>
      <c r="AD15" s="80">
        <f t="shared" si="16"/>
        <v>12.170833333333333</v>
      </c>
      <c r="AE15" s="38">
        <f t="shared" si="17"/>
        <v>30</v>
      </c>
      <c r="AF15" s="39" t="str">
        <f t="shared" si="18"/>
        <v>ناجح</v>
      </c>
      <c r="AG15" s="53" t="str">
        <f>IF('[3]كشف النقاط'!H13+'[3]كشف النقاط'!H63+'[3]كشف النقاط'!H110+'[3]كشف النقاط'!H156+'[3]كشف النقاط'!H203+'[3]كشف النقاط'!H250+'[3]كشف النقاط'!H296+'[3]كشف النقاط'!H345&gt;0,"انقاذ"," ")</f>
        <v xml:space="preserve"> </v>
      </c>
    </row>
    <row r="16" spans="2:33" ht="14.45" customHeight="1">
      <c r="B16" s="40">
        <v>6</v>
      </c>
      <c r="C16" s="87" t="s">
        <v>269</v>
      </c>
      <c r="D16" s="88" t="s">
        <v>43</v>
      </c>
      <c r="E16" s="55"/>
      <c r="F16" s="80">
        <f>'[3]كشف النقاط'!I14</f>
        <v>5</v>
      </c>
      <c r="G16" s="77">
        <f t="shared" si="0"/>
        <v>0</v>
      </c>
      <c r="H16" s="80">
        <f>'[3]كشف النقاط'!I64</f>
        <v>0</v>
      </c>
      <c r="I16" s="77">
        <f t="shared" si="1"/>
        <v>0</v>
      </c>
      <c r="J16" s="81">
        <f t="shared" si="2"/>
        <v>0.5</v>
      </c>
      <c r="K16" s="82">
        <f t="shared" si="3"/>
        <v>0</v>
      </c>
      <c r="L16" s="80">
        <f>'[3]كشف النقاط'!I111</f>
        <v>0</v>
      </c>
      <c r="M16" s="77">
        <f t="shared" si="4"/>
        <v>0</v>
      </c>
      <c r="N16" s="80">
        <f>'[3]كشف النقاط'!I157</f>
        <v>15</v>
      </c>
      <c r="O16" s="77">
        <f t="shared" si="5"/>
        <v>0</v>
      </c>
      <c r="P16" s="81">
        <f t="shared" si="6"/>
        <v>2.5</v>
      </c>
      <c r="Q16" s="82">
        <f t="shared" si="7"/>
        <v>0</v>
      </c>
      <c r="R16" s="83">
        <f>'[3]كشف النقاط'!I204</f>
        <v>0</v>
      </c>
      <c r="S16" s="77">
        <f t="shared" si="8"/>
        <v>0</v>
      </c>
      <c r="T16" s="80">
        <f>'[3]كشف النقاط'!I251</f>
        <v>0</v>
      </c>
      <c r="U16" s="77">
        <f t="shared" si="9"/>
        <v>0</v>
      </c>
      <c r="V16" s="80">
        <f>'[3]كشف النقاط'!I297</f>
        <v>0</v>
      </c>
      <c r="W16" s="77">
        <f t="shared" si="10"/>
        <v>0</v>
      </c>
      <c r="X16" s="80">
        <f t="shared" si="11"/>
        <v>0</v>
      </c>
      <c r="Y16" s="84">
        <f t="shared" si="12"/>
        <v>0</v>
      </c>
      <c r="Z16" s="80">
        <f>'[3]كشف النقاط'!I346</f>
        <v>8.25</v>
      </c>
      <c r="AA16" s="101">
        <f t="shared" si="13"/>
        <v>0</v>
      </c>
      <c r="AB16" s="80">
        <f t="shared" si="14"/>
        <v>4.125</v>
      </c>
      <c r="AC16" s="84">
        <f t="shared" si="15"/>
        <v>0</v>
      </c>
      <c r="AD16" s="80">
        <f t="shared" si="16"/>
        <v>0.94166666666666665</v>
      </c>
      <c r="AE16" s="38">
        <f t="shared" si="17"/>
        <v>0</v>
      </c>
      <c r="AF16" s="39" t="str">
        <f t="shared" si="18"/>
        <v>مؤجل</v>
      </c>
      <c r="AG16" s="53" t="str">
        <f>IF('[3]كشف النقاط'!H14+'[3]كشف النقاط'!H64+'[3]كشف النقاط'!H111+'[3]كشف النقاط'!H157+'[3]كشف النقاط'!H204+'[3]كشف النقاط'!H251+'[3]كشف النقاط'!H297+'[3]كشف النقاط'!H346&gt;0,"انقاذ"," ")</f>
        <v xml:space="preserve"> </v>
      </c>
    </row>
    <row r="17" spans="2:33" ht="14.45" customHeight="1">
      <c r="B17" s="40">
        <v>7</v>
      </c>
      <c r="C17" s="87" t="s">
        <v>270</v>
      </c>
      <c r="D17" s="88" t="s">
        <v>91</v>
      </c>
      <c r="E17" s="55"/>
      <c r="F17" s="80">
        <f>'[3]كشف النقاط'!I15</f>
        <v>8.75</v>
      </c>
      <c r="G17" s="77">
        <f t="shared" si="0"/>
        <v>0</v>
      </c>
      <c r="H17" s="80">
        <f>'[3]كشف النقاط'!I65</f>
        <v>53.75</v>
      </c>
      <c r="I17" s="77">
        <f t="shared" si="1"/>
        <v>5</v>
      </c>
      <c r="J17" s="81">
        <f t="shared" si="2"/>
        <v>6.25</v>
      </c>
      <c r="K17" s="82">
        <f t="shared" si="3"/>
        <v>5</v>
      </c>
      <c r="L17" s="80">
        <f>'[3]كشف النقاط'!I112</f>
        <v>12</v>
      </c>
      <c r="M17" s="77">
        <f t="shared" si="4"/>
        <v>0</v>
      </c>
      <c r="N17" s="80">
        <f>'[3]كشف النقاط'!I158</f>
        <v>37.5</v>
      </c>
      <c r="O17" s="77">
        <f t="shared" si="5"/>
        <v>3</v>
      </c>
      <c r="P17" s="81">
        <f t="shared" si="6"/>
        <v>8.25</v>
      </c>
      <c r="Q17" s="82">
        <f t="shared" si="7"/>
        <v>3</v>
      </c>
      <c r="R17" s="83">
        <f>'[3]كشف النقاط'!I205</f>
        <v>34</v>
      </c>
      <c r="S17" s="77">
        <f t="shared" si="8"/>
        <v>0</v>
      </c>
      <c r="T17" s="80">
        <f>'[3]كشف النقاط'!I252</f>
        <v>24</v>
      </c>
      <c r="U17" s="77">
        <f t="shared" si="9"/>
        <v>0</v>
      </c>
      <c r="V17" s="80">
        <f>'[3]كشف النقاط'!I298</f>
        <v>66</v>
      </c>
      <c r="W17" s="77">
        <f t="shared" si="10"/>
        <v>4</v>
      </c>
      <c r="X17" s="80">
        <f t="shared" si="11"/>
        <v>10.333333333333334</v>
      </c>
      <c r="Y17" s="84">
        <f t="shared" si="12"/>
        <v>12</v>
      </c>
      <c r="Z17" s="80">
        <f>'[3]كشف النقاط'!I347</f>
        <v>13.25</v>
      </c>
      <c r="AA17" s="101">
        <f t="shared" si="13"/>
        <v>0</v>
      </c>
      <c r="AB17" s="80">
        <f t="shared" si="14"/>
        <v>6.625</v>
      </c>
      <c r="AC17" s="84">
        <f t="shared" si="15"/>
        <v>0</v>
      </c>
      <c r="AD17" s="80">
        <f t="shared" si="16"/>
        <v>8.3083333333333336</v>
      </c>
      <c r="AE17" s="38">
        <f t="shared" si="17"/>
        <v>20</v>
      </c>
      <c r="AF17" s="39" t="str">
        <f t="shared" si="18"/>
        <v>مؤجل</v>
      </c>
      <c r="AG17" s="53" t="str">
        <f>IF('[3]كشف النقاط'!H15+'[3]كشف النقاط'!H65+'[3]كشف النقاط'!H112+'[3]كشف النقاط'!H158+'[3]كشف النقاط'!H205+'[3]كشف النقاط'!H252+'[3]كشف النقاط'!H298+'[3]كشف النقاط'!H347&gt;0,"انقاذ"," ")</f>
        <v xml:space="preserve"> </v>
      </c>
    </row>
    <row r="18" spans="2:33" ht="14.45" customHeight="1">
      <c r="B18" s="40">
        <v>8</v>
      </c>
      <c r="C18" s="87" t="s">
        <v>271</v>
      </c>
      <c r="D18" s="88" t="s">
        <v>224</v>
      </c>
      <c r="E18" s="58"/>
      <c r="F18" s="80">
        <f>'[3]كشف النقاط'!I16</f>
        <v>45</v>
      </c>
      <c r="G18" s="77">
        <f t="shared" si="0"/>
        <v>0</v>
      </c>
      <c r="H18" s="80">
        <f>'[3]كشف النقاط'!I66</f>
        <v>81.25</v>
      </c>
      <c r="I18" s="77">
        <f t="shared" si="1"/>
        <v>5</v>
      </c>
      <c r="J18" s="81">
        <f t="shared" si="2"/>
        <v>12.625</v>
      </c>
      <c r="K18" s="82">
        <f t="shared" si="3"/>
        <v>10</v>
      </c>
      <c r="L18" s="80">
        <f>'[3]كشف النقاط'!I113</f>
        <v>43.5</v>
      </c>
      <c r="M18" s="77">
        <f t="shared" si="4"/>
        <v>3</v>
      </c>
      <c r="N18" s="80">
        <f>'[3]كشف النقاط'!I159</f>
        <v>42</v>
      </c>
      <c r="O18" s="77">
        <f t="shared" si="5"/>
        <v>3</v>
      </c>
      <c r="P18" s="81">
        <f t="shared" si="6"/>
        <v>14.25</v>
      </c>
      <c r="Q18" s="82">
        <f t="shared" si="7"/>
        <v>6</v>
      </c>
      <c r="R18" s="83">
        <f>'[3]كشف النقاط'!I206</f>
        <v>41</v>
      </c>
      <c r="S18" s="77">
        <f t="shared" si="8"/>
        <v>4</v>
      </c>
      <c r="T18" s="80">
        <f>'[3]كشف النقاط'!I253</f>
        <v>61</v>
      </c>
      <c r="U18" s="77">
        <f t="shared" si="9"/>
        <v>4</v>
      </c>
      <c r="V18" s="80">
        <f>'[3]كشف النقاط'!I299</f>
        <v>64</v>
      </c>
      <c r="W18" s="77">
        <f t="shared" si="10"/>
        <v>4</v>
      </c>
      <c r="X18" s="80">
        <f t="shared" si="11"/>
        <v>13.833333333333334</v>
      </c>
      <c r="Y18" s="84">
        <f t="shared" si="12"/>
        <v>12</v>
      </c>
      <c r="Z18" s="80">
        <f>'[3]كشف النقاط'!I348</f>
        <v>25.25</v>
      </c>
      <c r="AA18" s="101">
        <f t="shared" si="13"/>
        <v>2</v>
      </c>
      <c r="AB18" s="80">
        <f t="shared" si="14"/>
        <v>12.625</v>
      </c>
      <c r="AC18" s="84">
        <f t="shared" si="15"/>
        <v>2</v>
      </c>
      <c r="AD18" s="80">
        <f t="shared" si="16"/>
        <v>13.433333333333334</v>
      </c>
      <c r="AE18" s="38">
        <f t="shared" si="17"/>
        <v>30</v>
      </c>
      <c r="AF18" s="39" t="str">
        <f t="shared" si="18"/>
        <v>ناجح</v>
      </c>
      <c r="AG18" s="53" t="str">
        <f>IF('[3]كشف النقاط'!H16+'[3]كشف النقاط'!H66+'[3]كشف النقاط'!H113+'[3]كشف النقاط'!H159+'[3]كشف النقاط'!H206+'[3]كشف النقاط'!H253+'[3]كشف النقاط'!H299+'[3]كشف النقاط'!H348&gt;0,"انقاذ"," ")</f>
        <v xml:space="preserve"> </v>
      </c>
    </row>
    <row r="19" spans="2:33" ht="14.45" customHeight="1">
      <c r="B19" s="40">
        <v>9</v>
      </c>
      <c r="C19" s="95" t="s">
        <v>272</v>
      </c>
      <c r="D19" s="95" t="s">
        <v>142</v>
      </c>
      <c r="E19" s="59"/>
      <c r="F19" s="80">
        <f>'[3]كشف النقاط'!I17</f>
        <v>49.375</v>
      </c>
      <c r="G19" s="77">
        <f t="shared" si="0"/>
        <v>0</v>
      </c>
      <c r="H19" s="80">
        <f>'[3]كشف النقاط'!I67</f>
        <v>73.75</v>
      </c>
      <c r="I19" s="77">
        <f t="shared" si="1"/>
        <v>5</v>
      </c>
      <c r="J19" s="81">
        <f t="shared" si="2"/>
        <v>12.3125</v>
      </c>
      <c r="K19" s="82">
        <f t="shared" si="3"/>
        <v>10</v>
      </c>
      <c r="L19" s="80">
        <f>'[3]كشف النقاط'!I114</f>
        <v>43.5</v>
      </c>
      <c r="M19" s="77">
        <f t="shared" si="4"/>
        <v>3</v>
      </c>
      <c r="N19" s="80">
        <f>'[3]كشف النقاط'!I160</f>
        <v>40.5</v>
      </c>
      <c r="O19" s="77">
        <f t="shared" si="5"/>
        <v>3</v>
      </c>
      <c r="P19" s="81">
        <f t="shared" si="6"/>
        <v>14</v>
      </c>
      <c r="Q19" s="82">
        <f t="shared" si="7"/>
        <v>6</v>
      </c>
      <c r="R19" s="83">
        <f>'[3]كشف النقاط'!I207</f>
        <v>43</v>
      </c>
      <c r="S19" s="77">
        <f t="shared" si="8"/>
        <v>4</v>
      </c>
      <c r="T19" s="80">
        <f>'[3]كشف النقاط'!I254</f>
        <v>34</v>
      </c>
      <c r="U19" s="77">
        <f t="shared" si="9"/>
        <v>0</v>
      </c>
      <c r="V19" s="80">
        <f>'[3]كشف النقاط'!I300</f>
        <v>60</v>
      </c>
      <c r="W19" s="77">
        <f t="shared" si="10"/>
        <v>4</v>
      </c>
      <c r="X19" s="80">
        <f t="shared" si="11"/>
        <v>11.416666666666666</v>
      </c>
      <c r="Y19" s="84">
        <f t="shared" si="12"/>
        <v>12</v>
      </c>
      <c r="Z19" s="80">
        <f>'[3]كشف النقاط'!I349</f>
        <v>18.5</v>
      </c>
      <c r="AA19" s="101">
        <f t="shared" si="13"/>
        <v>0</v>
      </c>
      <c r="AB19" s="80">
        <f t="shared" si="14"/>
        <v>9.25</v>
      </c>
      <c r="AC19" s="84">
        <f t="shared" si="15"/>
        <v>0</v>
      </c>
      <c r="AD19" s="80">
        <f t="shared" si="16"/>
        <v>12.0875</v>
      </c>
      <c r="AE19" s="38">
        <f t="shared" si="17"/>
        <v>30</v>
      </c>
      <c r="AF19" s="39" t="str">
        <f t="shared" si="18"/>
        <v>ناجح</v>
      </c>
      <c r="AG19" s="53" t="str">
        <f>IF('[3]كشف النقاط'!H17+'[3]كشف النقاط'!H67+'[3]كشف النقاط'!H114+'[3]كشف النقاط'!H160+'[3]كشف النقاط'!H207+'[3]كشف النقاط'!H254+'[3]كشف النقاط'!H300+'[3]كشف النقاط'!H349&gt;0,"انقاذ"," ")</f>
        <v xml:space="preserve"> </v>
      </c>
    </row>
    <row r="20" spans="2:33" ht="14.45" customHeight="1">
      <c r="B20" s="40">
        <v>10</v>
      </c>
      <c r="C20" s="87" t="s">
        <v>273</v>
      </c>
      <c r="D20" s="88" t="s">
        <v>91</v>
      </c>
      <c r="E20" s="59"/>
      <c r="F20" s="80">
        <f>'[3]كشف النقاط'!I18</f>
        <v>40</v>
      </c>
      <c r="G20" s="77">
        <f t="shared" si="0"/>
        <v>0</v>
      </c>
      <c r="H20" s="80">
        <f>'[3]كشف النقاط'!I68</f>
        <v>73.75</v>
      </c>
      <c r="I20" s="77">
        <f t="shared" si="1"/>
        <v>5</v>
      </c>
      <c r="J20" s="81">
        <f t="shared" si="2"/>
        <v>11.375</v>
      </c>
      <c r="K20" s="82">
        <f t="shared" si="3"/>
        <v>10</v>
      </c>
      <c r="L20" s="80">
        <f>'[3]كشف النقاط'!I115</f>
        <v>30</v>
      </c>
      <c r="M20" s="77">
        <f t="shared" si="4"/>
        <v>3</v>
      </c>
      <c r="N20" s="80">
        <f>'[3]كشف النقاط'!I161</f>
        <v>40.5</v>
      </c>
      <c r="O20" s="77">
        <f t="shared" si="5"/>
        <v>3</v>
      </c>
      <c r="P20" s="81">
        <f t="shared" si="6"/>
        <v>11.75</v>
      </c>
      <c r="Q20" s="82">
        <f t="shared" si="7"/>
        <v>6</v>
      </c>
      <c r="R20" s="83">
        <f>'[3]كشف النقاط'!I208</f>
        <v>39</v>
      </c>
      <c r="S20" s="77">
        <f t="shared" si="8"/>
        <v>0</v>
      </c>
      <c r="T20" s="80">
        <f>'[3]كشف النقاط'!I255</f>
        <v>26</v>
      </c>
      <c r="U20" s="77">
        <f t="shared" si="9"/>
        <v>0</v>
      </c>
      <c r="V20" s="80">
        <f>'[3]كشف النقاط'!I301</f>
        <v>60</v>
      </c>
      <c r="W20" s="77">
        <f t="shared" si="10"/>
        <v>4</v>
      </c>
      <c r="X20" s="80">
        <f t="shared" si="11"/>
        <v>10.416666666666666</v>
      </c>
      <c r="Y20" s="84">
        <f t="shared" si="12"/>
        <v>12</v>
      </c>
      <c r="Z20" s="80">
        <f>'[3]كشف النقاط'!I350</f>
        <v>15.75</v>
      </c>
      <c r="AA20" s="101">
        <f t="shared" si="13"/>
        <v>0</v>
      </c>
      <c r="AB20" s="80">
        <f t="shared" si="14"/>
        <v>7.875</v>
      </c>
      <c r="AC20" s="84">
        <f t="shared" si="15"/>
        <v>0</v>
      </c>
      <c r="AD20" s="80">
        <f t="shared" si="16"/>
        <v>10.833333333333334</v>
      </c>
      <c r="AE20" s="38">
        <f t="shared" si="17"/>
        <v>30</v>
      </c>
      <c r="AF20" s="39" t="str">
        <f t="shared" si="18"/>
        <v>ناجح</v>
      </c>
      <c r="AG20" s="53" t="str">
        <f>IF('[3]كشف النقاط'!H18+'[3]كشف النقاط'!H68+'[3]كشف النقاط'!H115+'[3]كشف النقاط'!H161+'[3]كشف النقاط'!H208+'[3]كشف النقاط'!H255+'[3]كشف النقاط'!H301+'[3]كشف النقاط'!H350&gt;0,"انقاذ"," ")</f>
        <v xml:space="preserve"> </v>
      </c>
    </row>
    <row r="21" spans="2:33" ht="14.45" customHeight="1">
      <c r="B21" s="40">
        <v>11</v>
      </c>
      <c r="C21" s="87" t="s">
        <v>274</v>
      </c>
      <c r="D21" s="88" t="s">
        <v>275</v>
      </c>
      <c r="E21" s="59"/>
      <c r="F21" s="80">
        <f>'[3]كشف النقاط'!I19</f>
        <v>31.25</v>
      </c>
      <c r="G21" s="77">
        <f t="shared" si="0"/>
        <v>0</v>
      </c>
      <c r="H21" s="80">
        <f>'[3]كشف النقاط'!I69</f>
        <v>71.25</v>
      </c>
      <c r="I21" s="77">
        <f t="shared" si="1"/>
        <v>5</v>
      </c>
      <c r="J21" s="81">
        <f t="shared" si="2"/>
        <v>10.25</v>
      </c>
      <c r="K21" s="82">
        <f t="shared" si="3"/>
        <v>10</v>
      </c>
      <c r="L21" s="80">
        <f>'[3]كشف النقاط'!I116</f>
        <v>40.5</v>
      </c>
      <c r="M21" s="77">
        <f t="shared" si="4"/>
        <v>3</v>
      </c>
      <c r="N21" s="80">
        <f>'[3]كشف النقاط'!I162</f>
        <v>37.5</v>
      </c>
      <c r="O21" s="77">
        <f t="shared" si="5"/>
        <v>3</v>
      </c>
      <c r="P21" s="81">
        <f t="shared" si="6"/>
        <v>13</v>
      </c>
      <c r="Q21" s="82">
        <f t="shared" si="7"/>
        <v>6</v>
      </c>
      <c r="R21" s="83">
        <f>'[3]كشف النقاط'!I209</f>
        <v>47</v>
      </c>
      <c r="S21" s="77">
        <f t="shared" si="8"/>
        <v>4</v>
      </c>
      <c r="T21" s="80">
        <f>'[3]كشف النقاط'!I256</f>
        <v>30</v>
      </c>
      <c r="U21" s="77">
        <f t="shared" si="9"/>
        <v>0</v>
      </c>
      <c r="V21" s="80">
        <f>'[3]كشف النقاط'!I302</f>
        <v>44</v>
      </c>
      <c r="W21" s="77">
        <f t="shared" si="10"/>
        <v>4</v>
      </c>
      <c r="X21" s="80">
        <f t="shared" si="11"/>
        <v>10.083333333333334</v>
      </c>
      <c r="Y21" s="84">
        <f t="shared" si="12"/>
        <v>12</v>
      </c>
      <c r="Z21" s="80">
        <f>'[3]كشف النقاط'!I351</f>
        <v>18.75</v>
      </c>
      <c r="AA21" s="101">
        <f t="shared" si="13"/>
        <v>0</v>
      </c>
      <c r="AB21" s="80">
        <f t="shared" si="14"/>
        <v>9.375</v>
      </c>
      <c r="AC21" s="84">
        <f t="shared" si="15"/>
        <v>0</v>
      </c>
      <c r="AD21" s="80">
        <f t="shared" si="16"/>
        <v>10.675000000000001</v>
      </c>
      <c r="AE21" s="38">
        <f t="shared" si="17"/>
        <v>30</v>
      </c>
      <c r="AF21" s="39" t="str">
        <f t="shared" si="18"/>
        <v>ناجح</v>
      </c>
      <c r="AG21" s="53" t="str">
        <f>IF('[3]كشف النقاط'!H19+'[3]كشف النقاط'!H69+'[3]كشف النقاط'!H116+'[3]كشف النقاط'!H162+'[3]كشف النقاط'!H209+'[3]كشف النقاط'!H256+'[3]كشف النقاط'!H302+'[3]كشف النقاط'!H351&gt;0,"انقاذ"," ")</f>
        <v xml:space="preserve"> </v>
      </c>
    </row>
    <row r="22" spans="2:33" ht="14.45" customHeight="1">
      <c r="B22" s="40">
        <v>12</v>
      </c>
      <c r="C22" s="87" t="s">
        <v>276</v>
      </c>
      <c r="D22" s="88" t="s">
        <v>277</v>
      </c>
      <c r="E22" s="59"/>
      <c r="F22" s="80">
        <f>'[3]كشف النقاط'!I20</f>
        <v>57.5</v>
      </c>
      <c r="G22" s="77">
        <f t="shared" si="0"/>
        <v>5</v>
      </c>
      <c r="H22" s="80">
        <f>'[3]كشف النقاط'!I70</f>
        <v>66.25</v>
      </c>
      <c r="I22" s="77">
        <f t="shared" si="1"/>
        <v>5</v>
      </c>
      <c r="J22" s="81">
        <f t="shared" si="2"/>
        <v>12.375</v>
      </c>
      <c r="K22" s="82">
        <f t="shared" si="3"/>
        <v>10</v>
      </c>
      <c r="L22" s="80">
        <f>'[3]كشف النقاط'!I117</f>
        <v>40.5</v>
      </c>
      <c r="M22" s="77">
        <f t="shared" si="4"/>
        <v>3</v>
      </c>
      <c r="N22" s="80">
        <f>'[3]كشف النقاط'!I163</f>
        <v>43.5</v>
      </c>
      <c r="O22" s="77">
        <f t="shared" si="5"/>
        <v>3</v>
      </c>
      <c r="P22" s="81">
        <f t="shared" si="6"/>
        <v>14</v>
      </c>
      <c r="Q22" s="82">
        <f t="shared" si="7"/>
        <v>6</v>
      </c>
      <c r="R22" s="83">
        <f>'[3]كشف النقاط'!I210</f>
        <v>46</v>
      </c>
      <c r="S22" s="77">
        <f t="shared" si="8"/>
        <v>4</v>
      </c>
      <c r="T22" s="80">
        <f>'[3]كشف النقاط'!I257</f>
        <v>41</v>
      </c>
      <c r="U22" s="77">
        <f t="shared" si="9"/>
        <v>4</v>
      </c>
      <c r="V22" s="80">
        <f>'[3]كشف النقاط'!I303</f>
        <v>60</v>
      </c>
      <c r="W22" s="77">
        <f t="shared" si="10"/>
        <v>4</v>
      </c>
      <c r="X22" s="80">
        <f t="shared" si="11"/>
        <v>12.25</v>
      </c>
      <c r="Y22" s="84">
        <f t="shared" si="12"/>
        <v>12</v>
      </c>
      <c r="Z22" s="80">
        <f>'[3]كشف النقاط'!I352</f>
        <v>12.25</v>
      </c>
      <c r="AA22" s="101">
        <f t="shared" si="13"/>
        <v>0</v>
      </c>
      <c r="AB22" s="80">
        <f t="shared" si="14"/>
        <v>6.125</v>
      </c>
      <c r="AC22" s="84">
        <f t="shared" si="15"/>
        <v>0</v>
      </c>
      <c r="AD22" s="80">
        <f t="shared" si="16"/>
        <v>12.233333333333333</v>
      </c>
      <c r="AE22" s="38">
        <f t="shared" si="17"/>
        <v>30</v>
      </c>
      <c r="AF22" s="39" t="str">
        <f t="shared" si="18"/>
        <v>ناجح</v>
      </c>
      <c r="AG22" s="53" t="str">
        <f>IF('[3]كشف النقاط'!H20+'[3]كشف النقاط'!H70+'[3]كشف النقاط'!H117+'[3]كشف النقاط'!H163+'[3]كشف النقاط'!H210+'[3]كشف النقاط'!H257+'[3]كشف النقاط'!H303+'[3]كشف النقاط'!H352&gt;0,"انقاذ"," ")</f>
        <v xml:space="preserve"> </v>
      </c>
    </row>
    <row r="23" spans="2:33" ht="14.45" customHeight="1">
      <c r="B23" s="40">
        <v>13</v>
      </c>
      <c r="C23" s="60" t="s">
        <v>61</v>
      </c>
      <c r="D23" s="61" t="s">
        <v>62</v>
      </c>
      <c r="E23" s="54" t="s">
        <v>25</v>
      </c>
      <c r="F23" s="80">
        <f>'[3]كشف النقاط'!I21</f>
        <v>11.25</v>
      </c>
      <c r="G23" s="77">
        <f t="shared" si="0"/>
        <v>0</v>
      </c>
      <c r="H23" s="80">
        <f>'[3]كشف النقاط'!I71</f>
        <v>15</v>
      </c>
      <c r="I23" s="77">
        <f t="shared" si="1"/>
        <v>0</v>
      </c>
      <c r="J23" s="81">
        <f t="shared" si="2"/>
        <v>2.625</v>
      </c>
      <c r="K23" s="82">
        <f t="shared" si="3"/>
        <v>0</v>
      </c>
      <c r="L23" s="80">
        <f>'[3]كشف النقاط'!I118</f>
        <v>37.5</v>
      </c>
      <c r="M23" s="77">
        <f t="shared" si="4"/>
        <v>3</v>
      </c>
      <c r="N23" s="80">
        <f>'[3]كشف النقاط'!I164</f>
        <v>39</v>
      </c>
      <c r="O23" s="77">
        <f t="shared" si="5"/>
        <v>3</v>
      </c>
      <c r="P23" s="81">
        <f t="shared" si="6"/>
        <v>12.75</v>
      </c>
      <c r="Q23" s="82">
        <f t="shared" si="7"/>
        <v>6</v>
      </c>
      <c r="R23" s="83">
        <f>'[3]كشف النقاط'!I211</f>
        <v>5</v>
      </c>
      <c r="S23" s="77">
        <f t="shared" si="8"/>
        <v>0</v>
      </c>
      <c r="T23" s="80">
        <f>'[3]كشف النقاط'!I258</f>
        <v>3</v>
      </c>
      <c r="U23" s="77">
        <f t="shared" si="9"/>
        <v>0</v>
      </c>
      <c r="V23" s="80">
        <f>'[3]كشف النقاط'!I304</f>
        <v>48</v>
      </c>
      <c r="W23" s="77">
        <f t="shared" si="10"/>
        <v>4</v>
      </c>
      <c r="X23" s="80">
        <f t="shared" si="11"/>
        <v>4.666666666666667</v>
      </c>
      <c r="Y23" s="84">
        <f t="shared" si="12"/>
        <v>4</v>
      </c>
      <c r="Z23" s="80">
        <f>'[3]كشف النقاط'!I353</f>
        <v>5</v>
      </c>
      <c r="AA23" s="101">
        <f t="shared" si="13"/>
        <v>0</v>
      </c>
      <c r="AB23" s="80">
        <f t="shared" si="14"/>
        <v>2.5</v>
      </c>
      <c r="AC23" s="84">
        <f t="shared" si="15"/>
        <v>0</v>
      </c>
      <c r="AD23" s="80">
        <f t="shared" si="16"/>
        <v>5.458333333333333</v>
      </c>
      <c r="AE23" s="38">
        <f t="shared" si="17"/>
        <v>10</v>
      </c>
      <c r="AF23" s="39" t="str">
        <f t="shared" si="18"/>
        <v>مؤجل</v>
      </c>
      <c r="AG23" s="53" t="str">
        <f>IF('[3]كشف النقاط'!H21+'[3]كشف النقاط'!H71+'[3]كشف النقاط'!H118+'[3]كشف النقاط'!H164+'[3]كشف النقاط'!H211+'[3]كشف النقاط'!H258+'[3]كشف النقاط'!H304+'[3]كشف النقاط'!H353&gt;0,"انقاذ"," ")</f>
        <v xml:space="preserve"> </v>
      </c>
    </row>
    <row r="24" spans="2:33" ht="14.45" customHeight="1">
      <c r="B24" s="40">
        <v>14</v>
      </c>
      <c r="C24" s="60" t="s">
        <v>63</v>
      </c>
      <c r="D24" s="61" t="s">
        <v>64</v>
      </c>
      <c r="E24" s="54" t="s">
        <v>25</v>
      </c>
      <c r="F24" s="80">
        <f>'[3]كشف النقاط'!I22</f>
        <v>35.625</v>
      </c>
      <c r="G24" s="77">
        <f t="shared" si="0"/>
        <v>0</v>
      </c>
      <c r="H24" s="80">
        <f>'[3]كشف النقاط'!I72</f>
        <v>60</v>
      </c>
      <c r="I24" s="77">
        <f t="shared" si="1"/>
        <v>5</v>
      </c>
      <c r="J24" s="81">
        <f t="shared" si="2"/>
        <v>9.5625</v>
      </c>
      <c r="K24" s="82">
        <f t="shared" si="3"/>
        <v>5</v>
      </c>
      <c r="L24" s="80">
        <f>'[3]كشف النقاط'!I119</f>
        <v>30</v>
      </c>
      <c r="M24" s="77">
        <f t="shared" si="4"/>
        <v>3</v>
      </c>
      <c r="N24" s="80">
        <f>'[3]كشف النقاط'!I165</f>
        <v>40.5</v>
      </c>
      <c r="O24" s="77">
        <f t="shared" si="5"/>
        <v>3</v>
      </c>
      <c r="P24" s="81">
        <f t="shared" si="6"/>
        <v>11.75</v>
      </c>
      <c r="Q24" s="82">
        <f t="shared" si="7"/>
        <v>6</v>
      </c>
      <c r="R24" s="83">
        <f>'[3]كشف النقاط'!I212</f>
        <v>39</v>
      </c>
      <c r="S24" s="77">
        <f t="shared" si="8"/>
        <v>0</v>
      </c>
      <c r="T24" s="80">
        <f>'[3]كشف النقاط'!I259</f>
        <v>34.5</v>
      </c>
      <c r="U24" s="77">
        <f t="shared" si="9"/>
        <v>0</v>
      </c>
      <c r="V24" s="80">
        <f>'[3]كشف النقاط'!I305</f>
        <v>44</v>
      </c>
      <c r="W24" s="77">
        <f t="shared" si="10"/>
        <v>4</v>
      </c>
      <c r="X24" s="80">
        <f t="shared" si="11"/>
        <v>9.7916666666666661</v>
      </c>
      <c r="Y24" s="84">
        <f t="shared" si="12"/>
        <v>4</v>
      </c>
      <c r="Z24" s="80">
        <f>'[3]كشف النقاط'!I354</f>
        <v>13.5</v>
      </c>
      <c r="AA24" s="101">
        <f t="shared" si="13"/>
        <v>0</v>
      </c>
      <c r="AB24" s="80">
        <f t="shared" si="14"/>
        <v>6.75</v>
      </c>
      <c r="AC24" s="84">
        <f t="shared" si="15"/>
        <v>0</v>
      </c>
      <c r="AD24" s="80">
        <f t="shared" si="16"/>
        <v>9.9041666666666668</v>
      </c>
      <c r="AE24" s="38">
        <f t="shared" si="17"/>
        <v>15</v>
      </c>
      <c r="AF24" s="39" t="str">
        <f t="shared" si="18"/>
        <v>مؤجل</v>
      </c>
      <c r="AG24" s="53" t="str">
        <f>IF('[3]كشف النقاط'!H22+'[3]كشف النقاط'!H72+'[3]كشف النقاط'!H119+'[3]كشف النقاط'!H165+'[3]كشف النقاط'!H212+'[3]كشف النقاط'!H259+'[3]كشف النقاط'!H305+'[3]كشف النقاط'!H354&gt;0,"انقاذ"," ")</f>
        <v xml:space="preserve"> </v>
      </c>
    </row>
    <row r="25" spans="2:33" ht="14.45" customHeight="1">
      <c r="B25" s="40">
        <v>15</v>
      </c>
      <c r="C25" s="85" t="s">
        <v>65</v>
      </c>
      <c r="D25" s="86" t="s">
        <v>52</v>
      </c>
      <c r="E25" s="54" t="s">
        <v>25</v>
      </c>
      <c r="F25" s="80">
        <f>'[3]كشف النقاط'!I23</f>
        <v>20</v>
      </c>
      <c r="G25" s="77">
        <f t="shared" si="0"/>
        <v>0</v>
      </c>
      <c r="H25" s="80">
        <f>'[3]كشف النقاط'!I73</f>
        <v>67.5</v>
      </c>
      <c r="I25" s="77">
        <f t="shared" si="1"/>
        <v>5</v>
      </c>
      <c r="J25" s="81">
        <f t="shared" si="2"/>
        <v>8.75</v>
      </c>
      <c r="K25" s="82">
        <f t="shared" si="3"/>
        <v>5</v>
      </c>
      <c r="L25" s="80">
        <f>'[3]كشف النقاط'!I120</f>
        <v>40.5</v>
      </c>
      <c r="M25" s="77">
        <f t="shared" si="4"/>
        <v>3</v>
      </c>
      <c r="N25" s="80">
        <f>'[3]كشف النقاط'!I166</f>
        <v>36</v>
      </c>
      <c r="O25" s="77">
        <f t="shared" si="5"/>
        <v>3</v>
      </c>
      <c r="P25" s="81">
        <f t="shared" si="6"/>
        <v>12.75</v>
      </c>
      <c r="Q25" s="82">
        <f t="shared" si="7"/>
        <v>6</v>
      </c>
      <c r="R25" s="83">
        <f>'[3]كشف النقاط'!I213</f>
        <v>35</v>
      </c>
      <c r="S25" s="77">
        <f t="shared" si="8"/>
        <v>0</v>
      </c>
      <c r="T25" s="80">
        <f>'[3]كشف النقاط'!I260</f>
        <v>41.5</v>
      </c>
      <c r="U25" s="77">
        <f t="shared" si="9"/>
        <v>4</v>
      </c>
      <c r="V25" s="80">
        <f>'[3]كشف النقاط'!I306</f>
        <v>44</v>
      </c>
      <c r="W25" s="77">
        <f t="shared" si="10"/>
        <v>4</v>
      </c>
      <c r="X25" s="80">
        <f t="shared" si="11"/>
        <v>10.041666666666666</v>
      </c>
      <c r="Y25" s="84">
        <f t="shared" si="12"/>
        <v>12</v>
      </c>
      <c r="Z25" s="80">
        <f>'[3]كشف النقاط'!I355</f>
        <v>13</v>
      </c>
      <c r="AA25" s="101">
        <f t="shared" si="13"/>
        <v>0</v>
      </c>
      <c r="AB25" s="80">
        <f t="shared" si="14"/>
        <v>6.5</v>
      </c>
      <c r="AC25" s="84">
        <f t="shared" si="15"/>
        <v>0</v>
      </c>
      <c r="AD25" s="80">
        <f t="shared" si="16"/>
        <v>9.9166666666666661</v>
      </c>
      <c r="AE25" s="38">
        <f t="shared" si="17"/>
        <v>23</v>
      </c>
      <c r="AF25" s="39" t="str">
        <f t="shared" si="18"/>
        <v>مؤجل</v>
      </c>
      <c r="AG25" s="53" t="str">
        <f>IF('[3]كشف النقاط'!H23+'[3]كشف النقاط'!H73+'[3]كشف النقاط'!H120+'[3]كشف النقاط'!H166+'[3]كشف النقاط'!H213+'[3]كشف النقاط'!H260+'[3]كشف النقاط'!H306+'[3]كشف النقاط'!H355&gt;0,"انقاذ"," ")</f>
        <v xml:space="preserve"> </v>
      </c>
    </row>
    <row r="26" spans="2:33" ht="14.45" customHeight="1">
      <c r="B26" s="40">
        <v>16</v>
      </c>
      <c r="C26" s="85" t="s">
        <v>66</v>
      </c>
      <c r="D26" s="86" t="s">
        <v>67</v>
      </c>
      <c r="E26" s="54" t="s">
        <v>25</v>
      </c>
      <c r="F26" s="80">
        <f>'[3]كشف النقاط'!I24</f>
        <v>31.25</v>
      </c>
      <c r="G26" s="77">
        <f t="shared" si="0"/>
        <v>0</v>
      </c>
      <c r="H26" s="80">
        <f>'[3]كشف النقاط'!I74</f>
        <v>26.25</v>
      </c>
      <c r="I26" s="77">
        <f t="shared" si="1"/>
        <v>0</v>
      </c>
      <c r="J26" s="81">
        <f t="shared" si="2"/>
        <v>5.75</v>
      </c>
      <c r="K26" s="82">
        <f t="shared" si="3"/>
        <v>0</v>
      </c>
      <c r="L26" s="80">
        <f>'[3]كشف النقاط'!I121</f>
        <v>37.5</v>
      </c>
      <c r="M26" s="77">
        <f t="shared" si="4"/>
        <v>3</v>
      </c>
      <c r="N26" s="80">
        <f>'[3]كشف النقاط'!I167</f>
        <v>37.5</v>
      </c>
      <c r="O26" s="77">
        <f t="shared" si="5"/>
        <v>3</v>
      </c>
      <c r="P26" s="81">
        <f t="shared" si="6"/>
        <v>12.5</v>
      </c>
      <c r="Q26" s="82">
        <f t="shared" si="7"/>
        <v>6</v>
      </c>
      <c r="R26" s="83">
        <f>'[3]كشف النقاط'!I214</f>
        <v>29</v>
      </c>
      <c r="S26" s="77">
        <f t="shared" si="8"/>
        <v>0</v>
      </c>
      <c r="T26" s="80">
        <f>'[3]كشف النقاط'!I261</f>
        <v>22</v>
      </c>
      <c r="U26" s="77">
        <f t="shared" si="9"/>
        <v>0</v>
      </c>
      <c r="V26" s="80">
        <f>'[3]كشف النقاط'!I307</f>
        <v>24</v>
      </c>
      <c r="W26" s="77">
        <f t="shared" si="10"/>
        <v>0</v>
      </c>
      <c r="X26" s="80">
        <f t="shared" si="11"/>
        <v>6.25</v>
      </c>
      <c r="Y26" s="84">
        <f t="shared" si="12"/>
        <v>0</v>
      </c>
      <c r="Z26" s="80">
        <f>'[3]كشف النقاط'!I356</f>
        <v>13.5</v>
      </c>
      <c r="AA26" s="101">
        <f t="shared" si="13"/>
        <v>0</v>
      </c>
      <c r="AB26" s="80">
        <f t="shared" si="14"/>
        <v>6.75</v>
      </c>
      <c r="AC26" s="84">
        <f t="shared" si="15"/>
        <v>0</v>
      </c>
      <c r="AD26" s="80">
        <f t="shared" si="16"/>
        <v>7.3666666666666663</v>
      </c>
      <c r="AE26" s="38">
        <f t="shared" si="17"/>
        <v>6</v>
      </c>
      <c r="AF26" s="39" t="str">
        <f t="shared" si="18"/>
        <v>مؤجل</v>
      </c>
      <c r="AG26" s="53" t="str">
        <f>IF('[3]كشف النقاط'!H24+'[3]كشف النقاط'!H74+'[3]كشف النقاط'!H121+'[3]كشف النقاط'!H167+'[3]كشف النقاط'!H214+'[3]كشف النقاط'!H261+'[3]كشف النقاط'!H307+'[3]كشف النقاط'!H356&gt;0,"انقاذ"," ")</f>
        <v xml:space="preserve"> </v>
      </c>
    </row>
    <row r="27" spans="2:33" ht="14.45" customHeight="1">
      <c r="B27" s="40">
        <v>17</v>
      </c>
      <c r="C27" s="85" t="s">
        <v>68</v>
      </c>
      <c r="D27" s="86" t="s">
        <v>69</v>
      </c>
      <c r="E27" s="54" t="s">
        <v>25</v>
      </c>
      <c r="F27" s="80">
        <f>'[3]كشف النقاط'!I25</f>
        <v>29.375</v>
      </c>
      <c r="G27" s="77">
        <f t="shared" si="0"/>
        <v>0</v>
      </c>
      <c r="H27" s="80">
        <f>'[3]كشف النقاط'!I75</f>
        <v>46.25</v>
      </c>
      <c r="I27" s="77">
        <f t="shared" si="1"/>
        <v>0</v>
      </c>
      <c r="J27" s="81">
        <f t="shared" si="2"/>
        <v>7.5625</v>
      </c>
      <c r="K27" s="82">
        <f t="shared" si="3"/>
        <v>0</v>
      </c>
      <c r="L27" s="80">
        <f>'[3]كشف النقاط'!I122</f>
        <v>36</v>
      </c>
      <c r="M27" s="77">
        <f t="shared" si="4"/>
        <v>3</v>
      </c>
      <c r="N27" s="80">
        <f>'[3]كشف النقاط'!I168</f>
        <v>34.5</v>
      </c>
      <c r="O27" s="77">
        <f t="shared" si="5"/>
        <v>3</v>
      </c>
      <c r="P27" s="81">
        <f t="shared" si="6"/>
        <v>11.75</v>
      </c>
      <c r="Q27" s="82">
        <f t="shared" si="7"/>
        <v>6</v>
      </c>
      <c r="R27" s="83">
        <f>'[3]كشف النقاط'!I215</f>
        <v>29</v>
      </c>
      <c r="S27" s="77">
        <f t="shared" si="8"/>
        <v>0</v>
      </c>
      <c r="T27" s="80">
        <f>'[3]كشف النقاط'!I262</f>
        <v>28.5</v>
      </c>
      <c r="U27" s="77">
        <f t="shared" si="9"/>
        <v>0</v>
      </c>
      <c r="V27" s="80">
        <f>'[3]كشف النقاط'!I308</f>
        <v>62</v>
      </c>
      <c r="W27" s="77">
        <f t="shared" si="10"/>
        <v>4</v>
      </c>
      <c r="X27" s="80">
        <f t="shared" si="11"/>
        <v>9.9583333333333339</v>
      </c>
      <c r="Y27" s="84">
        <f t="shared" si="12"/>
        <v>4</v>
      </c>
      <c r="Z27" s="80">
        <f>'[3]كشف النقاط'!I357</f>
        <v>10.75</v>
      </c>
      <c r="AA27" s="101">
        <f t="shared" si="13"/>
        <v>0</v>
      </c>
      <c r="AB27" s="80">
        <f t="shared" si="14"/>
        <v>5.375</v>
      </c>
      <c r="AC27" s="84">
        <f t="shared" si="15"/>
        <v>0</v>
      </c>
      <c r="AD27" s="80">
        <f t="shared" si="16"/>
        <v>9.2125000000000004</v>
      </c>
      <c r="AE27" s="38">
        <f t="shared" si="17"/>
        <v>10</v>
      </c>
      <c r="AF27" s="39" t="str">
        <f t="shared" si="18"/>
        <v>مؤجل</v>
      </c>
      <c r="AG27" s="53" t="str">
        <f>IF('[3]كشف النقاط'!H25+'[3]كشف النقاط'!H75+'[3]كشف النقاط'!H122+'[3]كشف النقاط'!H168+'[3]كشف النقاط'!H215+'[3]كشف النقاط'!H262+'[3]كشف النقاط'!H308+'[3]كشف النقاط'!H357&gt;0,"انقاذ"," ")</f>
        <v xml:space="preserve"> </v>
      </c>
    </row>
    <row r="28" spans="2:33" ht="14.45" customHeight="1">
      <c r="B28" s="40">
        <v>18</v>
      </c>
      <c r="C28" s="87" t="s">
        <v>70</v>
      </c>
      <c r="D28" s="88" t="s">
        <v>71</v>
      </c>
      <c r="E28" s="54" t="s">
        <v>25</v>
      </c>
      <c r="F28" s="80">
        <f>'[3]كشف النقاط'!I26</f>
        <v>23.75</v>
      </c>
      <c r="G28" s="77">
        <f t="shared" si="0"/>
        <v>0</v>
      </c>
      <c r="H28" s="80">
        <f>'[3]كشف النقاط'!I76</f>
        <v>58.75</v>
      </c>
      <c r="I28" s="77">
        <f t="shared" si="1"/>
        <v>5</v>
      </c>
      <c r="J28" s="81">
        <f t="shared" si="2"/>
        <v>8.25</v>
      </c>
      <c r="K28" s="82">
        <f t="shared" si="3"/>
        <v>5</v>
      </c>
      <c r="L28" s="80">
        <f>'[3]كشف النقاط'!I123</f>
        <v>24</v>
      </c>
      <c r="M28" s="77">
        <f t="shared" si="4"/>
        <v>0</v>
      </c>
      <c r="N28" s="80">
        <f>'[3]كشف النقاط'!I169</f>
        <v>40.5</v>
      </c>
      <c r="O28" s="77">
        <f t="shared" si="5"/>
        <v>3</v>
      </c>
      <c r="P28" s="81">
        <f t="shared" si="6"/>
        <v>10.75</v>
      </c>
      <c r="Q28" s="82">
        <f t="shared" si="7"/>
        <v>6</v>
      </c>
      <c r="R28" s="83">
        <f>'[3]كشف النقاط'!I216</f>
        <v>30</v>
      </c>
      <c r="S28" s="77">
        <f t="shared" si="8"/>
        <v>0</v>
      </c>
      <c r="T28" s="80">
        <f>'[3]كشف النقاط'!I263</f>
        <v>25.5</v>
      </c>
      <c r="U28" s="77">
        <f t="shared" si="9"/>
        <v>0</v>
      </c>
      <c r="V28" s="80">
        <f>'[3]كشف النقاط'!I309</f>
        <v>60</v>
      </c>
      <c r="W28" s="77">
        <f t="shared" si="10"/>
        <v>4</v>
      </c>
      <c r="X28" s="80">
        <f t="shared" si="11"/>
        <v>9.625</v>
      </c>
      <c r="Y28" s="84">
        <f t="shared" si="12"/>
        <v>4</v>
      </c>
      <c r="Z28" s="80">
        <f>'[3]كشف النقاط'!I358</f>
        <v>9.75</v>
      </c>
      <c r="AA28" s="101">
        <f t="shared" si="13"/>
        <v>0</v>
      </c>
      <c r="AB28" s="80">
        <f t="shared" si="14"/>
        <v>4.875</v>
      </c>
      <c r="AC28" s="84">
        <f t="shared" si="15"/>
        <v>0</v>
      </c>
      <c r="AD28" s="80">
        <f t="shared" si="16"/>
        <v>9.0749999999999993</v>
      </c>
      <c r="AE28" s="38">
        <f t="shared" si="17"/>
        <v>15</v>
      </c>
      <c r="AF28" s="39" t="str">
        <f t="shared" si="18"/>
        <v>مؤجل</v>
      </c>
      <c r="AG28" s="53" t="str">
        <f>IF('[3]كشف النقاط'!H26+'[3]كشف النقاط'!H76+'[3]كشف النقاط'!H123+'[3]كشف النقاط'!H169+'[3]كشف النقاط'!H216+'[3]كشف النقاط'!H263+'[3]كشف النقاط'!H309+'[3]كشف النقاط'!H358&gt;0,"انقاذ"," ")</f>
        <v xml:space="preserve"> </v>
      </c>
    </row>
    <row r="29" spans="2:33" ht="14.45" customHeight="1">
      <c r="B29" s="40">
        <v>19</v>
      </c>
      <c r="C29" s="87" t="s">
        <v>72</v>
      </c>
      <c r="D29" s="88" t="s">
        <v>73</v>
      </c>
      <c r="E29" s="54" t="s">
        <v>278</v>
      </c>
      <c r="F29" s="80">
        <f>'[3]كشف النقاط'!I27</f>
        <v>46.875</v>
      </c>
      <c r="G29" s="77">
        <f t="shared" si="0"/>
        <v>0</v>
      </c>
      <c r="H29" s="80">
        <f>'[3]كشف النقاط'!I77</f>
        <v>66.25</v>
      </c>
      <c r="I29" s="77">
        <f t="shared" si="1"/>
        <v>5</v>
      </c>
      <c r="J29" s="81">
        <f t="shared" si="2"/>
        <v>11.3125</v>
      </c>
      <c r="K29" s="82">
        <f t="shared" si="3"/>
        <v>10</v>
      </c>
      <c r="L29" s="80">
        <f>'[3]كشف النقاط'!I124</f>
        <v>33</v>
      </c>
      <c r="M29" s="77">
        <f t="shared" si="4"/>
        <v>3</v>
      </c>
      <c r="N29" s="80">
        <f>'[3]كشف النقاط'!I170</f>
        <v>36</v>
      </c>
      <c r="O29" s="77">
        <f t="shared" si="5"/>
        <v>3</v>
      </c>
      <c r="P29" s="81">
        <f t="shared" si="6"/>
        <v>11.5</v>
      </c>
      <c r="Q29" s="82">
        <f t="shared" si="7"/>
        <v>6</v>
      </c>
      <c r="R29" s="83">
        <f>'[3]كشف النقاط'!I217</f>
        <v>29</v>
      </c>
      <c r="S29" s="77">
        <f t="shared" si="8"/>
        <v>0</v>
      </c>
      <c r="T29" s="80">
        <f>'[3]كشف النقاط'!I264</f>
        <v>55</v>
      </c>
      <c r="U29" s="77">
        <f t="shared" si="9"/>
        <v>4</v>
      </c>
      <c r="V29" s="80">
        <f>'[3]كشف النقاط'!I310</f>
        <v>40</v>
      </c>
      <c r="W29" s="77">
        <f t="shared" si="10"/>
        <v>4</v>
      </c>
      <c r="X29" s="80">
        <f t="shared" si="11"/>
        <v>10.333333333333334</v>
      </c>
      <c r="Y29" s="84">
        <f t="shared" si="12"/>
        <v>12</v>
      </c>
      <c r="Z29" s="80">
        <f>'[3]كشف النقاط'!I359</f>
        <v>20.75</v>
      </c>
      <c r="AA29" s="101">
        <f t="shared" si="13"/>
        <v>2</v>
      </c>
      <c r="AB29" s="80">
        <f t="shared" si="14"/>
        <v>10.375</v>
      </c>
      <c r="AC29" s="84">
        <f t="shared" si="15"/>
        <v>2</v>
      </c>
      <c r="AD29" s="80">
        <f t="shared" si="16"/>
        <v>10.895833333333334</v>
      </c>
      <c r="AE29" s="38">
        <f t="shared" si="17"/>
        <v>30</v>
      </c>
      <c r="AF29" s="52" t="s">
        <v>95</v>
      </c>
      <c r="AG29" s="114"/>
    </row>
    <row r="30" spans="2:33" ht="14.45" customHeight="1">
      <c r="B30" s="40">
        <v>20</v>
      </c>
      <c r="C30" s="85" t="s">
        <v>74</v>
      </c>
      <c r="D30" s="86" t="s">
        <v>75</v>
      </c>
      <c r="E30" s="54" t="s">
        <v>278</v>
      </c>
      <c r="F30" s="80">
        <f>'[3]كشف النقاط'!I28</f>
        <v>51.25</v>
      </c>
      <c r="G30" s="77">
        <f t="shared" si="0"/>
        <v>5</v>
      </c>
      <c r="H30" s="80">
        <f>'[3]كشف النقاط'!I78</f>
        <v>67.5</v>
      </c>
      <c r="I30" s="77">
        <f t="shared" si="1"/>
        <v>5</v>
      </c>
      <c r="J30" s="81">
        <f t="shared" si="2"/>
        <v>11.875</v>
      </c>
      <c r="K30" s="82">
        <f t="shared" si="3"/>
        <v>10</v>
      </c>
      <c r="L30" s="80">
        <f>'[3]كشف النقاط'!I125</f>
        <v>36</v>
      </c>
      <c r="M30" s="77">
        <f t="shared" si="4"/>
        <v>3</v>
      </c>
      <c r="N30" s="80">
        <f>'[3]كشف النقاط'!I171</f>
        <v>36</v>
      </c>
      <c r="O30" s="77">
        <f t="shared" si="5"/>
        <v>3</v>
      </c>
      <c r="P30" s="81">
        <f t="shared" si="6"/>
        <v>12</v>
      </c>
      <c r="Q30" s="82">
        <f t="shared" si="7"/>
        <v>6</v>
      </c>
      <c r="R30" s="83">
        <f>'[3]كشف النقاط'!I218</f>
        <v>43</v>
      </c>
      <c r="S30" s="77">
        <f t="shared" si="8"/>
        <v>4</v>
      </c>
      <c r="T30" s="80">
        <f>'[3]كشف النقاط'!I265</f>
        <v>54</v>
      </c>
      <c r="U30" s="77">
        <f t="shared" si="9"/>
        <v>4</v>
      </c>
      <c r="V30" s="80">
        <f>'[3]كشف النقاط'!I311</f>
        <v>54</v>
      </c>
      <c r="W30" s="77">
        <f t="shared" si="10"/>
        <v>4</v>
      </c>
      <c r="X30" s="80">
        <f t="shared" si="11"/>
        <v>12.583333333333334</v>
      </c>
      <c r="Y30" s="84">
        <f t="shared" si="12"/>
        <v>12</v>
      </c>
      <c r="Z30" s="80">
        <f>'[3]كشف النقاط'!I360</f>
        <v>22</v>
      </c>
      <c r="AA30" s="101">
        <f t="shared" si="13"/>
        <v>2</v>
      </c>
      <c r="AB30" s="80">
        <f t="shared" si="14"/>
        <v>11</v>
      </c>
      <c r="AC30" s="84">
        <f t="shared" si="15"/>
        <v>2</v>
      </c>
      <c r="AD30" s="80">
        <f t="shared" si="16"/>
        <v>12.125</v>
      </c>
      <c r="AE30" s="38">
        <f t="shared" si="17"/>
        <v>30</v>
      </c>
      <c r="AF30" s="52" t="s">
        <v>95</v>
      </c>
      <c r="AG30" s="114"/>
    </row>
    <row r="31" spans="2:33" ht="14.45" customHeight="1">
      <c r="B31" s="40">
        <v>21</v>
      </c>
      <c r="C31" s="87" t="s">
        <v>76</v>
      </c>
      <c r="D31" s="88" t="s">
        <v>77</v>
      </c>
      <c r="E31" s="54" t="s">
        <v>278</v>
      </c>
      <c r="F31" s="80">
        <f>'[3]كشف النقاط'!I29</f>
        <v>55</v>
      </c>
      <c r="G31" s="77">
        <f t="shared" si="0"/>
        <v>5</v>
      </c>
      <c r="H31" s="80">
        <f>'[3]كشف النقاط'!I79</f>
        <v>67.5</v>
      </c>
      <c r="I31" s="77">
        <f t="shared" si="1"/>
        <v>5</v>
      </c>
      <c r="J31" s="81">
        <f t="shared" si="2"/>
        <v>12.25</v>
      </c>
      <c r="K31" s="82">
        <f t="shared" si="3"/>
        <v>10</v>
      </c>
      <c r="L31" s="80">
        <f>'[3]كشف النقاط'!I126</f>
        <v>36</v>
      </c>
      <c r="M31" s="77">
        <f t="shared" si="4"/>
        <v>3</v>
      </c>
      <c r="N31" s="80">
        <f>'[3]كشف النقاط'!I172</f>
        <v>34.5</v>
      </c>
      <c r="O31" s="77">
        <f t="shared" si="5"/>
        <v>3</v>
      </c>
      <c r="P31" s="81">
        <f t="shared" si="6"/>
        <v>11.75</v>
      </c>
      <c r="Q31" s="82">
        <f t="shared" si="7"/>
        <v>6</v>
      </c>
      <c r="R31" s="83">
        <f>'[3]كشف النقاط'!I219</f>
        <v>29</v>
      </c>
      <c r="S31" s="77">
        <f t="shared" si="8"/>
        <v>0</v>
      </c>
      <c r="T31" s="80">
        <f>'[3]كشف النقاط'!I266</f>
        <v>52</v>
      </c>
      <c r="U31" s="77">
        <f t="shared" si="9"/>
        <v>4</v>
      </c>
      <c r="V31" s="80">
        <f>'[3]كشف النقاط'!I312</f>
        <v>44</v>
      </c>
      <c r="W31" s="77">
        <f t="shared" si="10"/>
        <v>4</v>
      </c>
      <c r="X31" s="80">
        <f t="shared" si="11"/>
        <v>10.416666666666666</v>
      </c>
      <c r="Y31" s="84">
        <f t="shared" si="12"/>
        <v>12</v>
      </c>
      <c r="Z31" s="80">
        <f>'[3]كشف النقاط'!I361</f>
        <v>25.75</v>
      </c>
      <c r="AA31" s="101">
        <f t="shared" si="13"/>
        <v>2</v>
      </c>
      <c r="AB31" s="80">
        <f t="shared" si="14"/>
        <v>12.875</v>
      </c>
      <c r="AC31" s="84">
        <f t="shared" si="15"/>
        <v>2</v>
      </c>
      <c r="AD31" s="80">
        <f t="shared" si="16"/>
        <v>11.458333333333334</v>
      </c>
      <c r="AE31" s="38">
        <f t="shared" si="17"/>
        <v>30</v>
      </c>
      <c r="AF31" s="52" t="s">
        <v>95</v>
      </c>
      <c r="AG31" s="114"/>
    </row>
    <row r="32" spans="2:33" ht="14.45" customHeight="1">
      <c r="B32" s="40">
        <v>22</v>
      </c>
      <c r="C32" s="87" t="s">
        <v>78</v>
      </c>
      <c r="D32" s="88" t="s">
        <v>79</v>
      </c>
      <c r="E32" s="54" t="s">
        <v>278</v>
      </c>
      <c r="F32" s="80">
        <f>'[3]كشف النقاط'!I30</f>
        <v>23.125</v>
      </c>
      <c r="G32" s="77">
        <f t="shared" si="0"/>
        <v>0</v>
      </c>
      <c r="H32" s="80">
        <f>'[3]كشف النقاط'!I80</f>
        <v>66.25</v>
      </c>
      <c r="I32" s="77">
        <f t="shared" si="1"/>
        <v>5</v>
      </c>
      <c r="J32" s="81">
        <f t="shared" si="2"/>
        <v>8.9375</v>
      </c>
      <c r="K32" s="82">
        <f t="shared" si="3"/>
        <v>5</v>
      </c>
      <c r="L32" s="80">
        <f>'[3]كشف النقاط'!I127</f>
        <v>30</v>
      </c>
      <c r="M32" s="77">
        <f t="shared" si="4"/>
        <v>3</v>
      </c>
      <c r="N32" s="80">
        <f>'[3]كشف النقاط'!I173</f>
        <v>36</v>
      </c>
      <c r="O32" s="77">
        <f t="shared" si="5"/>
        <v>3</v>
      </c>
      <c r="P32" s="81">
        <f t="shared" si="6"/>
        <v>11</v>
      </c>
      <c r="Q32" s="82">
        <f t="shared" si="7"/>
        <v>6</v>
      </c>
      <c r="R32" s="83">
        <f>'[3]كشف النقاط'!I220</f>
        <v>25</v>
      </c>
      <c r="S32" s="77">
        <f t="shared" si="8"/>
        <v>0</v>
      </c>
      <c r="T32" s="80">
        <f>'[3]كشف النقاط'!I267</f>
        <v>52</v>
      </c>
      <c r="U32" s="77">
        <f t="shared" si="9"/>
        <v>4</v>
      </c>
      <c r="V32" s="80">
        <f>'[3]كشف النقاط'!I313</f>
        <v>48</v>
      </c>
      <c r="W32" s="77">
        <f t="shared" si="10"/>
        <v>4</v>
      </c>
      <c r="X32" s="80">
        <f t="shared" si="11"/>
        <v>10.416666666666666</v>
      </c>
      <c r="Y32" s="84">
        <f t="shared" si="12"/>
        <v>12</v>
      </c>
      <c r="Z32" s="80">
        <f>'[3]كشف النقاط'!I362</f>
        <v>20</v>
      </c>
      <c r="AA32" s="101">
        <f t="shared" si="13"/>
        <v>2</v>
      </c>
      <c r="AB32" s="80">
        <f t="shared" si="14"/>
        <v>10</v>
      </c>
      <c r="AC32" s="84">
        <f t="shared" si="15"/>
        <v>2</v>
      </c>
      <c r="AD32" s="80">
        <f t="shared" si="16"/>
        <v>10.012499999999999</v>
      </c>
      <c r="AE32" s="38">
        <f t="shared" si="17"/>
        <v>30</v>
      </c>
      <c r="AF32" s="52" t="s">
        <v>95</v>
      </c>
      <c r="AG32" s="114"/>
    </row>
    <row r="33" spans="2:33" ht="14.45" customHeight="1">
      <c r="B33" s="40">
        <v>23</v>
      </c>
      <c r="C33" s="87" t="s">
        <v>279</v>
      </c>
      <c r="D33" s="88" t="s">
        <v>280</v>
      </c>
      <c r="E33" s="54" t="s">
        <v>278</v>
      </c>
      <c r="F33" s="80">
        <f>'[3]كشف النقاط'!I31</f>
        <v>28.75</v>
      </c>
      <c r="G33" s="77">
        <f t="shared" si="0"/>
        <v>0</v>
      </c>
      <c r="H33" s="80">
        <f>'[3]كشف النقاط'!I81</f>
        <v>68.75</v>
      </c>
      <c r="I33" s="77">
        <f t="shared" si="1"/>
        <v>5</v>
      </c>
      <c r="J33" s="81">
        <f t="shared" si="2"/>
        <v>9.75</v>
      </c>
      <c r="K33" s="82">
        <f t="shared" si="3"/>
        <v>5</v>
      </c>
      <c r="L33" s="80">
        <f>'[3]كشف النقاط'!I128</f>
        <v>36</v>
      </c>
      <c r="M33" s="77">
        <f t="shared" si="4"/>
        <v>3</v>
      </c>
      <c r="N33" s="80">
        <f>'[3]كشف النقاط'!I174</f>
        <v>36</v>
      </c>
      <c r="O33" s="77">
        <f t="shared" si="5"/>
        <v>3</v>
      </c>
      <c r="P33" s="81">
        <f t="shared" si="6"/>
        <v>12</v>
      </c>
      <c r="Q33" s="82">
        <f t="shared" si="7"/>
        <v>6</v>
      </c>
      <c r="R33" s="83">
        <f>'[3]كشف النقاط'!I221</f>
        <v>31</v>
      </c>
      <c r="S33" s="77">
        <f t="shared" si="8"/>
        <v>0</v>
      </c>
      <c r="T33" s="80">
        <f>'[3]كشف النقاط'!I268</f>
        <v>54</v>
      </c>
      <c r="U33" s="77">
        <f t="shared" si="9"/>
        <v>4</v>
      </c>
      <c r="V33" s="80">
        <f>'[3]كشف النقاط'!I314</f>
        <v>56</v>
      </c>
      <c r="W33" s="77">
        <f t="shared" si="10"/>
        <v>4</v>
      </c>
      <c r="X33" s="80">
        <f t="shared" si="11"/>
        <v>11.75</v>
      </c>
      <c r="Y33" s="84">
        <f t="shared" si="12"/>
        <v>12</v>
      </c>
      <c r="Z33" s="80">
        <f>'[3]كشف النقاط'!I363</f>
        <v>15</v>
      </c>
      <c r="AA33" s="101">
        <f t="shared" si="13"/>
        <v>0</v>
      </c>
      <c r="AB33" s="80">
        <f t="shared" si="14"/>
        <v>7.5</v>
      </c>
      <c r="AC33" s="84">
        <f t="shared" si="15"/>
        <v>0</v>
      </c>
      <c r="AD33" s="80">
        <f t="shared" si="16"/>
        <v>10.85</v>
      </c>
      <c r="AE33" s="38">
        <f t="shared" si="17"/>
        <v>30</v>
      </c>
      <c r="AF33" s="52" t="s">
        <v>95</v>
      </c>
      <c r="AG33" s="114"/>
    </row>
    <row r="34" spans="2:33" ht="14.45" customHeight="1">
      <c r="B34" s="40">
        <v>24</v>
      </c>
      <c r="C34" s="85" t="s">
        <v>281</v>
      </c>
      <c r="D34" s="86" t="s">
        <v>282</v>
      </c>
      <c r="E34" s="54" t="s">
        <v>278</v>
      </c>
      <c r="F34" s="80">
        <f>'[3]كشف النقاط'!I32</f>
        <v>38.75</v>
      </c>
      <c r="G34" s="77">
        <f t="shared" si="0"/>
        <v>0</v>
      </c>
      <c r="H34" s="80">
        <f>'[3]كشف النقاط'!I82</f>
        <v>72.5</v>
      </c>
      <c r="I34" s="77">
        <f t="shared" si="1"/>
        <v>5</v>
      </c>
      <c r="J34" s="81">
        <f t="shared" si="2"/>
        <v>11.125</v>
      </c>
      <c r="K34" s="82">
        <f t="shared" si="3"/>
        <v>10</v>
      </c>
      <c r="L34" s="80">
        <f>'[3]كشف النقاط'!I129</f>
        <v>36</v>
      </c>
      <c r="M34" s="77">
        <f t="shared" si="4"/>
        <v>3</v>
      </c>
      <c r="N34" s="80">
        <f>'[3]كشف النقاط'!I175</f>
        <v>37.5</v>
      </c>
      <c r="O34" s="77">
        <f t="shared" si="5"/>
        <v>3</v>
      </c>
      <c r="P34" s="81">
        <f t="shared" si="6"/>
        <v>12.25</v>
      </c>
      <c r="Q34" s="82">
        <f t="shared" si="7"/>
        <v>6</v>
      </c>
      <c r="R34" s="83">
        <f>'[3]كشف النقاط'!I222</f>
        <v>37</v>
      </c>
      <c r="S34" s="77">
        <f t="shared" si="8"/>
        <v>0</v>
      </c>
      <c r="T34" s="80">
        <f>'[3]كشف النقاط'!I269</f>
        <v>60</v>
      </c>
      <c r="U34" s="77">
        <f t="shared" si="9"/>
        <v>4</v>
      </c>
      <c r="V34" s="80">
        <f>'[3]كشف النقاط'!I315</f>
        <v>58</v>
      </c>
      <c r="W34" s="77">
        <f t="shared" si="10"/>
        <v>4</v>
      </c>
      <c r="X34" s="80">
        <f t="shared" si="11"/>
        <v>12.916666666666666</v>
      </c>
      <c r="Y34" s="84">
        <f t="shared" si="12"/>
        <v>12</v>
      </c>
      <c r="Z34" s="80">
        <f>'[3]كشف النقاط'!I364</f>
        <v>22</v>
      </c>
      <c r="AA34" s="101">
        <f t="shared" si="13"/>
        <v>2</v>
      </c>
      <c r="AB34" s="80">
        <f t="shared" si="14"/>
        <v>11</v>
      </c>
      <c r="AC34" s="84">
        <f t="shared" si="15"/>
        <v>2</v>
      </c>
      <c r="AD34" s="80">
        <f t="shared" si="16"/>
        <v>12.058333333333334</v>
      </c>
      <c r="AE34" s="38">
        <f t="shared" si="17"/>
        <v>30</v>
      </c>
      <c r="AF34" s="52" t="s">
        <v>95</v>
      </c>
      <c r="AG34" s="114"/>
    </row>
    <row r="35" spans="2:33" ht="14.45" customHeight="1">
      <c r="F35" s="89" t="s">
        <v>283</v>
      </c>
      <c r="G35" s="42"/>
      <c r="H35" s="89" t="s">
        <v>284</v>
      </c>
      <c r="I35" s="43"/>
      <c r="J35" s="89"/>
      <c r="K35" s="43"/>
      <c r="L35" s="89" t="s">
        <v>131</v>
      </c>
      <c r="M35" s="44"/>
      <c r="N35" s="89" t="s">
        <v>108</v>
      </c>
      <c r="O35" s="42"/>
      <c r="P35" s="66"/>
      <c r="Q35" s="42"/>
      <c r="R35" s="89" t="s">
        <v>285</v>
      </c>
      <c r="S35" s="42"/>
      <c r="T35" s="89" t="s">
        <v>80</v>
      </c>
      <c r="U35" s="42"/>
      <c r="V35" s="89" t="s">
        <v>82</v>
      </c>
      <c r="W35" s="42"/>
      <c r="X35" s="67"/>
      <c r="Y35" s="67"/>
      <c r="Z35" s="89" t="s">
        <v>35</v>
      </c>
      <c r="AA35" s="43"/>
      <c r="AB35" s="43"/>
    </row>
    <row r="36" spans="2:33" ht="14.45" customHeight="1">
      <c r="F36" s="45"/>
      <c r="G36" s="42"/>
      <c r="H36" s="45"/>
      <c r="I36" s="42"/>
      <c r="J36" s="45"/>
      <c r="K36" s="42"/>
      <c r="L36" s="45"/>
      <c r="M36" s="42"/>
      <c r="N36" s="45"/>
      <c r="O36" s="42"/>
      <c r="P36" s="45"/>
      <c r="Q36" s="42"/>
      <c r="R36" s="45"/>
      <c r="T36" s="45"/>
      <c r="V36" s="45"/>
      <c r="X36" s="43"/>
      <c r="Y36" s="43"/>
      <c r="Z36" s="45"/>
      <c r="AA36" s="43"/>
      <c r="AB36" s="43"/>
    </row>
    <row r="37" spans="2:33" ht="14.45" customHeight="1">
      <c r="AC37" s="4" t="s">
        <v>36</v>
      </c>
    </row>
    <row r="38" spans="2:33" ht="14.45" customHeight="1">
      <c r="AC38" s="4"/>
    </row>
  </sheetData>
  <sheetProtection password="CC17" sheet="1" objects="1" scenarios="1"/>
  <mergeCells count="5">
    <mergeCell ref="K7:K10"/>
    <mergeCell ref="Q7:Q10"/>
    <mergeCell ref="Y7:Y10"/>
    <mergeCell ref="AC7:AC10"/>
    <mergeCell ref="AE7:AE10"/>
  </mergeCells>
  <pageMargins left="0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33"/>
  <sheetViews>
    <sheetView rightToLeft="1" workbookViewId="0">
      <selection activeCell="Y2" sqref="Y2:AC2"/>
    </sheetView>
  </sheetViews>
  <sheetFormatPr baseColWidth="10" defaultRowHeight="18"/>
  <cols>
    <col min="1" max="1" width="2.109375" style="1" customWidth="1"/>
    <col min="2" max="2" width="2.5546875" customWidth="1"/>
    <col min="3" max="3" width="5.88671875" customWidth="1"/>
    <col min="4" max="4" width="6.33203125" customWidth="1"/>
    <col min="5" max="5" width="3.77734375" customWidth="1"/>
    <col min="6" max="7" width="4.109375" customWidth="1"/>
    <col min="8" max="8" width="4.44140625" customWidth="1"/>
    <col min="9" max="9" width="3" customWidth="1"/>
    <col min="10" max="10" width="4" customWidth="1"/>
    <col min="11" max="11" width="2.88671875" customWidth="1"/>
    <col min="12" max="12" width="4" customWidth="1"/>
    <col min="13" max="13" width="3.33203125" customWidth="1"/>
    <col min="14" max="14" width="4.77734375" customWidth="1"/>
    <col min="15" max="15" width="3.21875" customWidth="1"/>
    <col min="16" max="16" width="3.77734375" customWidth="1"/>
    <col min="17" max="17" width="3.5546875" customWidth="1"/>
    <col min="18" max="18" width="4.109375" customWidth="1"/>
    <col min="19" max="19" width="3.77734375" customWidth="1"/>
    <col min="20" max="20" width="3.109375" customWidth="1"/>
    <col min="21" max="21" width="2.77734375" customWidth="1"/>
    <col min="22" max="22" width="3.88671875" customWidth="1"/>
    <col min="23" max="23" width="2.88671875" customWidth="1"/>
    <col min="24" max="24" width="3.77734375" customWidth="1"/>
    <col min="25" max="25" width="2.6640625" customWidth="1"/>
    <col min="26" max="26" width="3.6640625" customWidth="1"/>
    <col min="27" max="28" width="3.77734375" customWidth="1"/>
    <col min="29" max="29" width="2.6640625" customWidth="1"/>
    <col min="30" max="30" width="4.109375" customWidth="1"/>
    <col min="31" max="31" width="2.109375" customWidth="1"/>
    <col min="32" max="32" width="4.33203125" customWidth="1"/>
    <col min="33" max="34" width="2.77734375" customWidth="1"/>
    <col min="35" max="35" width="3.33203125" customWidth="1"/>
  </cols>
  <sheetData>
    <row r="1" spans="2:35">
      <c r="B1" s="1" t="s">
        <v>0</v>
      </c>
      <c r="C1" s="1"/>
      <c r="Y1" s="68" t="s">
        <v>286</v>
      </c>
    </row>
    <row r="2" spans="2:35">
      <c r="B2" s="1" t="s">
        <v>1</v>
      </c>
      <c r="C2" s="1"/>
      <c r="Y2" s="2" t="s">
        <v>37</v>
      </c>
    </row>
    <row r="3" spans="2:35">
      <c r="B3" s="1" t="s">
        <v>2</v>
      </c>
      <c r="C3" s="1"/>
      <c r="Y3" s="2" t="s">
        <v>3</v>
      </c>
    </row>
    <row r="5" spans="2:35" ht="15.6" customHeight="1">
      <c r="C5" s="3" t="s">
        <v>4</v>
      </c>
      <c r="L5" s="1" t="s">
        <v>148</v>
      </c>
      <c r="Z5" s="1" t="s">
        <v>5</v>
      </c>
      <c r="AA5" s="1"/>
      <c r="AB5" s="1"/>
      <c r="AC5" s="1"/>
      <c r="AD5" s="1"/>
      <c r="AF5" s="3" t="s">
        <v>6</v>
      </c>
    </row>
    <row r="6" spans="2:35" ht="15.6" customHeight="1">
      <c r="U6" s="4"/>
    </row>
    <row r="7" spans="2:35" ht="15.6" customHeight="1">
      <c r="B7" s="5"/>
      <c r="C7" s="5"/>
      <c r="D7" s="5"/>
      <c r="E7" s="6"/>
      <c r="F7" s="7" t="s">
        <v>39</v>
      </c>
      <c r="G7" s="8"/>
      <c r="H7" s="8"/>
      <c r="I7" s="8"/>
      <c r="J7" s="9"/>
      <c r="K7" s="9"/>
      <c r="L7" s="8"/>
      <c r="M7" s="144" t="s">
        <v>7</v>
      </c>
      <c r="N7" s="10"/>
      <c r="O7" s="8"/>
      <c r="P7" s="8" t="s">
        <v>40</v>
      </c>
      <c r="Q7" s="8"/>
      <c r="R7" s="9"/>
      <c r="S7" s="9"/>
      <c r="T7" s="8"/>
      <c r="U7" s="147" t="s">
        <v>7</v>
      </c>
      <c r="V7" s="7" t="s">
        <v>58</v>
      </c>
      <c r="W7" s="8"/>
      <c r="X7" s="8"/>
      <c r="Y7" s="8"/>
      <c r="Z7" s="8"/>
      <c r="AA7" s="144" t="s">
        <v>7</v>
      </c>
      <c r="AB7" s="10" t="s">
        <v>57</v>
      </c>
      <c r="AC7" s="69"/>
      <c r="AD7" s="69"/>
      <c r="AE7" s="144" t="s">
        <v>7</v>
      </c>
      <c r="AF7" s="5"/>
      <c r="AG7" s="144" t="s">
        <v>7</v>
      </c>
      <c r="AH7" s="11"/>
      <c r="AI7" s="12"/>
    </row>
    <row r="8" spans="2:35" ht="15.6" customHeight="1">
      <c r="B8" s="70" t="s">
        <v>8</v>
      </c>
      <c r="C8" s="70" t="s">
        <v>9</v>
      </c>
      <c r="D8" s="71" t="s">
        <v>10</v>
      </c>
      <c r="E8" s="99"/>
      <c r="F8" s="16" t="s">
        <v>287</v>
      </c>
      <c r="G8" s="14"/>
      <c r="H8" s="13" t="s">
        <v>288</v>
      </c>
      <c r="I8" s="14"/>
      <c r="J8" s="16" t="s">
        <v>12</v>
      </c>
      <c r="K8" s="14"/>
      <c r="L8" s="16"/>
      <c r="M8" s="145"/>
      <c r="N8" s="14" t="s">
        <v>289</v>
      </c>
      <c r="O8" s="16"/>
      <c r="P8" s="16" t="s">
        <v>290</v>
      </c>
      <c r="Q8" s="15"/>
      <c r="R8" s="16" t="s">
        <v>291</v>
      </c>
      <c r="S8" s="15"/>
      <c r="T8" s="16"/>
      <c r="U8" s="148"/>
      <c r="V8" s="15" t="s">
        <v>13</v>
      </c>
      <c r="W8" s="15"/>
      <c r="X8" s="16" t="s">
        <v>292</v>
      </c>
      <c r="Y8" s="15"/>
      <c r="Z8" s="16"/>
      <c r="AA8" s="145"/>
      <c r="AB8" s="16" t="s">
        <v>83</v>
      </c>
      <c r="AC8" s="15"/>
      <c r="AD8" s="16"/>
      <c r="AE8" s="145"/>
      <c r="AF8" s="20" t="s">
        <v>14</v>
      </c>
      <c r="AG8" s="145"/>
      <c r="AH8" s="17"/>
      <c r="AI8" s="18"/>
    </row>
    <row r="9" spans="2:35" ht="15.6" customHeight="1">
      <c r="B9" s="20"/>
      <c r="C9" s="20"/>
      <c r="D9" s="20"/>
      <c r="E9" s="17"/>
      <c r="F9" s="23" t="s">
        <v>212</v>
      </c>
      <c r="G9" s="22"/>
      <c r="H9" s="117" t="s">
        <v>293</v>
      </c>
      <c r="I9" s="22"/>
      <c r="J9" s="23" t="s">
        <v>294</v>
      </c>
      <c r="K9" s="22"/>
      <c r="L9" s="73" t="s">
        <v>16</v>
      </c>
      <c r="M9" s="145"/>
      <c r="N9" s="25" t="s">
        <v>15</v>
      </c>
      <c r="O9" s="22"/>
      <c r="P9" s="23" t="s">
        <v>295</v>
      </c>
      <c r="Q9" s="25"/>
      <c r="R9" s="23" t="s">
        <v>296</v>
      </c>
      <c r="S9" s="25"/>
      <c r="T9" s="26" t="s">
        <v>16</v>
      </c>
      <c r="U9" s="148"/>
      <c r="V9" s="23"/>
      <c r="W9" s="22"/>
      <c r="X9" s="23" t="s">
        <v>297</v>
      </c>
      <c r="Y9" s="25"/>
      <c r="Z9" s="74" t="s">
        <v>16</v>
      </c>
      <c r="AA9" s="145"/>
      <c r="AB9" s="23" t="s">
        <v>213</v>
      </c>
      <c r="AC9" s="25"/>
      <c r="AD9" s="74" t="s">
        <v>16</v>
      </c>
      <c r="AE9" s="145"/>
      <c r="AF9" s="20" t="s">
        <v>17</v>
      </c>
      <c r="AG9" s="145"/>
      <c r="AH9" s="17" t="s">
        <v>18</v>
      </c>
      <c r="AI9" s="18"/>
    </row>
    <row r="10" spans="2:35" ht="15.6" customHeight="1">
      <c r="B10" s="75"/>
      <c r="C10" s="75"/>
      <c r="D10" s="76"/>
      <c r="E10" s="76"/>
      <c r="F10" s="77" t="s">
        <v>16</v>
      </c>
      <c r="G10" s="77" t="s">
        <v>19</v>
      </c>
      <c r="H10" s="77" t="s">
        <v>16</v>
      </c>
      <c r="I10" s="77" t="s">
        <v>19</v>
      </c>
      <c r="J10" s="77" t="s">
        <v>16</v>
      </c>
      <c r="K10" s="77" t="s">
        <v>19</v>
      </c>
      <c r="L10" s="78"/>
      <c r="M10" s="146"/>
      <c r="N10" s="77" t="s">
        <v>16</v>
      </c>
      <c r="O10" s="77" t="s">
        <v>19</v>
      </c>
      <c r="P10" s="77" t="s">
        <v>16</v>
      </c>
      <c r="Q10" s="77" t="s">
        <v>19</v>
      </c>
      <c r="R10" s="77" t="s">
        <v>16</v>
      </c>
      <c r="S10" s="77" t="s">
        <v>19</v>
      </c>
      <c r="T10" s="78"/>
      <c r="U10" s="149"/>
      <c r="V10" s="79" t="s">
        <v>16</v>
      </c>
      <c r="W10" s="77" t="s">
        <v>19</v>
      </c>
      <c r="X10" s="77" t="s">
        <v>16</v>
      </c>
      <c r="Y10" s="77" t="s">
        <v>19</v>
      </c>
      <c r="Z10" s="78"/>
      <c r="AA10" s="146"/>
      <c r="AB10" s="77" t="s">
        <v>16</v>
      </c>
      <c r="AC10" s="77" t="s">
        <v>19</v>
      </c>
      <c r="AD10" s="78"/>
      <c r="AE10" s="146"/>
      <c r="AF10" s="32"/>
      <c r="AG10" s="146"/>
      <c r="AH10" s="33"/>
      <c r="AI10" s="18"/>
    </row>
    <row r="11" spans="2:35" ht="15.6" customHeight="1">
      <c r="B11" s="97">
        <v>1</v>
      </c>
      <c r="C11" s="118" t="s">
        <v>298</v>
      </c>
      <c r="D11" s="119" t="s">
        <v>92</v>
      </c>
      <c r="E11" s="50"/>
      <c r="F11" s="80">
        <f>'[4]كشف النقاط'!I9</f>
        <v>48</v>
      </c>
      <c r="G11" s="77">
        <f>IF(F11&lt;60,0,6)</f>
        <v>0</v>
      </c>
      <c r="H11" s="80">
        <f>'[4]كشف النقاط'!I60</f>
        <v>27</v>
      </c>
      <c r="I11" s="77">
        <f>IF(H11&lt;60,0,6)</f>
        <v>0</v>
      </c>
      <c r="J11" s="80">
        <f>'[4]كشف النقاط'!I105</f>
        <v>43.5</v>
      </c>
      <c r="K11" s="77">
        <f>IF(J11&lt;60,0,6)</f>
        <v>0</v>
      </c>
      <c r="L11" s="81">
        <f>(J11+H11+F11)/18</f>
        <v>6.583333333333333</v>
      </c>
      <c r="M11" s="82">
        <f>IF(L11&lt;10,K11+I11+G11,18)</f>
        <v>0</v>
      </c>
      <c r="N11" s="80">
        <f>'[4]كشف النقاط'!I200</f>
        <v>34.5</v>
      </c>
      <c r="O11" s="77">
        <f>IF(N11&lt;30,0,3)</f>
        <v>3</v>
      </c>
      <c r="P11" s="80">
        <f>'[4]كشف النقاط'!I247</f>
        <v>29.25</v>
      </c>
      <c r="Q11" s="77">
        <f>IF(P11&lt;30,0,3)</f>
        <v>0</v>
      </c>
      <c r="R11" s="80">
        <f>'[4]كشف النقاط'!I292</f>
        <v>11.25</v>
      </c>
      <c r="S11" s="77">
        <f>IF(R11&lt;30,0,3)</f>
        <v>0</v>
      </c>
      <c r="T11" s="81">
        <f>(R11+P11+N11)/9</f>
        <v>8.3333333333333339</v>
      </c>
      <c r="U11" s="82">
        <f>IF(T11&lt;10,S11+Q11+O11,9)</f>
        <v>3</v>
      </c>
      <c r="V11" s="83">
        <f>'[4]كشف النقاط'!I340</f>
        <v>5.375</v>
      </c>
      <c r="W11" s="77">
        <f>IF(V11&lt;10,0,1)</f>
        <v>0</v>
      </c>
      <c r="X11" s="80">
        <f>'[4]كشف النقاط'!I387</f>
        <v>10</v>
      </c>
      <c r="Y11" s="77">
        <f>IF(X11&lt;10,0,1)</f>
        <v>1</v>
      </c>
      <c r="Z11" s="80">
        <f>(X11+V11)/2</f>
        <v>7.6875</v>
      </c>
      <c r="AA11" s="84">
        <f>IF(Z11&lt;10,Y11+W11,2)</f>
        <v>1</v>
      </c>
      <c r="AB11" s="80">
        <f>'[4]كشف النقاط'!I156</f>
        <v>15</v>
      </c>
      <c r="AC11" s="101">
        <f>IF(AB11&lt;10,0,1)</f>
        <v>1</v>
      </c>
      <c r="AD11" s="80">
        <f>AB11/1</f>
        <v>15</v>
      </c>
      <c r="AE11" s="84">
        <f>AC11</f>
        <v>1</v>
      </c>
      <c r="AF11" s="80">
        <f>(AB11+X11+V11+R11+P11+N11+J11+H11+F11)/30</f>
        <v>7.4625000000000004</v>
      </c>
      <c r="AG11" s="38">
        <f>IF(AF11&lt;10,AE11+AA11+U11+M11,30)</f>
        <v>5</v>
      </c>
      <c r="AH11" s="39" t="str">
        <f>IF(AF11&lt;10,"مؤجل","ناجح")</f>
        <v>مؤجل</v>
      </c>
      <c r="AI11" s="53" t="str">
        <f>IF('[4]كشف النقاط'!H9+'[4]كشف النقاط'!H60+'[4]كشف النقاط'!H105+'[4]كشف النقاط'!H156+'[4]كشف النقاط'!H200+'[4]كشف النقاط'!H247+'[4]كشف النقاط'!H292+'[4]كشف النقاط'!H340+'[4]كشف النقاط'!H387&gt;0,"انقاذ"," ")</f>
        <v xml:space="preserve"> </v>
      </c>
    </row>
    <row r="12" spans="2:35" ht="15.6" customHeight="1">
      <c r="B12" s="98">
        <v>2</v>
      </c>
      <c r="C12" s="118" t="s">
        <v>299</v>
      </c>
      <c r="D12" s="119" t="s">
        <v>300</v>
      </c>
      <c r="E12" s="19"/>
      <c r="F12" s="80">
        <f>'[4]كشف النقاط'!I10</f>
        <v>72</v>
      </c>
      <c r="G12" s="77">
        <f t="shared" ref="G12:G29" si="0">IF(F12&lt;60,0,6)</f>
        <v>6</v>
      </c>
      <c r="H12" s="80">
        <f>'[4]كشف النقاط'!I61</f>
        <v>81</v>
      </c>
      <c r="I12" s="77">
        <f t="shared" ref="I12:I29" si="1">IF(H12&lt;60,0,6)</f>
        <v>6</v>
      </c>
      <c r="J12" s="80">
        <f>'[4]كشف النقاط'!I106</f>
        <v>79.5</v>
      </c>
      <c r="K12" s="77">
        <f t="shared" ref="K12:K29" si="2">IF(J12&lt;60,0,6)</f>
        <v>6</v>
      </c>
      <c r="L12" s="81">
        <f t="shared" ref="L12:L29" si="3">(J12+H12+F12)/18</f>
        <v>12.916666666666666</v>
      </c>
      <c r="M12" s="82">
        <f t="shared" ref="M12:M29" si="4">IF(L12&lt;10,K12+I12+G12,18)</f>
        <v>18</v>
      </c>
      <c r="N12" s="80">
        <f>'[4]كشف النقاط'!I201</f>
        <v>43.5</v>
      </c>
      <c r="O12" s="77">
        <f t="shared" ref="O12:O29" si="5">IF(N12&lt;30,0,3)</f>
        <v>3</v>
      </c>
      <c r="P12" s="80">
        <f>'[4]كشف النقاط'!I248</f>
        <v>36.75</v>
      </c>
      <c r="Q12" s="77">
        <f t="shared" ref="Q12:Q29" si="6">IF(P12&lt;30,0,3)</f>
        <v>3</v>
      </c>
      <c r="R12" s="80">
        <f>'[4]كشف النقاط'!I293</f>
        <v>16.5</v>
      </c>
      <c r="S12" s="77">
        <f t="shared" ref="S12:S29" si="7">IF(R12&lt;30,0,3)</f>
        <v>0</v>
      </c>
      <c r="T12" s="81">
        <f t="shared" ref="T12:T29" si="8">(R12+P12+N12)/9</f>
        <v>10.75</v>
      </c>
      <c r="U12" s="82">
        <f t="shared" ref="U12:U29" si="9">IF(T12&lt;10,S12+Q12+O12,9)</f>
        <v>9</v>
      </c>
      <c r="V12" s="83">
        <f>'[4]كشف النقاط'!I341</f>
        <v>8.5</v>
      </c>
      <c r="W12" s="77">
        <f t="shared" ref="W12:W29" si="10">IF(V12&lt;10,0,1)</f>
        <v>0</v>
      </c>
      <c r="X12" s="80">
        <f>'[4]كشف النقاط'!I388</f>
        <v>7</v>
      </c>
      <c r="Y12" s="77">
        <f t="shared" ref="Y12:Y29" si="11">IF(X12&lt;10,0,1)</f>
        <v>0</v>
      </c>
      <c r="Z12" s="80">
        <f t="shared" ref="Z12:Z29" si="12">(X12+V12)/2</f>
        <v>7.75</v>
      </c>
      <c r="AA12" s="84">
        <f t="shared" ref="AA12:AA29" si="13">IF(Z12&lt;10,Y12+W12,2)</f>
        <v>0</v>
      </c>
      <c r="AB12" s="80">
        <f>'[4]كشف النقاط'!I157</f>
        <v>15</v>
      </c>
      <c r="AC12" s="101">
        <f t="shared" ref="AC12:AC29" si="14">IF(AB12&lt;10,0,1)</f>
        <v>1</v>
      </c>
      <c r="AD12" s="80">
        <f t="shared" ref="AD12:AD29" si="15">AB12/1</f>
        <v>15</v>
      </c>
      <c r="AE12" s="84">
        <f t="shared" ref="AE12:AE29" si="16">AC12</f>
        <v>1</v>
      </c>
      <c r="AF12" s="80">
        <f t="shared" ref="AF12:AF29" si="17">(AB12+X12+V12+R12+P12+N12+J12+H12+F12)/30</f>
        <v>11.991666666666667</v>
      </c>
      <c r="AG12" s="38">
        <f t="shared" ref="AG12:AG29" si="18">IF(AF12&lt;10,AE12+AA12+U12+M12,30)</f>
        <v>30</v>
      </c>
      <c r="AH12" s="39" t="str">
        <f t="shared" ref="AH12:AH26" si="19">IF(AF12&lt;10,"مؤجل","ناجح")</f>
        <v>ناجح</v>
      </c>
      <c r="AI12" s="53" t="str">
        <f>IF('[4]كشف النقاط'!H10+'[4]كشف النقاط'!H61+'[4]كشف النقاط'!H106+'[4]كشف النقاط'!H157+'[4]كشف النقاط'!H201+'[4]كشف النقاط'!H248+'[4]كشف النقاط'!H293+'[4]كشف النقاط'!H341+'[4]كشف النقاط'!H388&gt;0,"انقاذ"," ")</f>
        <v xml:space="preserve"> </v>
      </c>
    </row>
    <row r="13" spans="2:35" ht="15.6" customHeight="1">
      <c r="B13" s="97">
        <v>3</v>
      </c>
      <c r="C13" s="118" t="s">
        <v>301</v>
      </c>
      <c r="D13" s="119" t="s">
        <v>43</v>
      </c>
      <c r="E13" s="19"/>
      <c r="F13" s="80">
        <f>'[4]كشف النقاط'!I11</f>
        <v>72</v>
      </c>
      <c r="G13" s="77">
        <f t="shared" si="0"/>
        <v>6</v>
      </c>
      <c r="H13" s="80">
        <f>'[4]كشف النقاط'!I62</f>
        <v>88.5</v>
      </c>
      <c r="I13" s="77">
        <f t="shared" si="1"/>
        <v>6</v>
      </c>
      <c r="J13" s="80">
        <f>'[4]كشف النقاط'!I107</f>
        <v>45</v>
      </c>
      <c r="K13" s="77">
        <f t="shared" si="2"/>
        <v>0</v>
      </c>
      <c r="L13" s="81">
        <f t="shared" si="3"/>
        <v>11.416666666666666</v>
      </c>
      <c r="M13" s="82">
        <f t="shared" si="4"/>
        <v>18</v>
      </c>
      <c r="N13" s="80">
        <f>'[4]كشف النقاط'!I202</f>
        <v>37.5</v>
      </c>
      <c r="O13" s="77">
        <f t="shared" si="5"/>
        <v>3</v>
      </c>
      <c r="P13" s="80">
        <f>'[4]كشف النقاط'!I249</f>
        <v>39.75</v>
      </c>
      <c r="Q13" s="77">
        <f t="shared" si="6"/>
        <v>3</v>
      </c>
      <c r="R13" s="80">
        <f>'[4]كشف النقاط'!I294</f>
        <v>9.75</v>
      </c>
      <c r="S13" s="77">
        <f t="shared" si="7"/>
        <v>0</v>
      </c>
      <c r="T13" s="81">
        <f t="shared" si="8"/>
        <v>9.6666666666666661</v>
      </c>
      <c r="U13" s="82">
        <f t="shared" si="9"/>
        <v>6</v>
      </c>
      <c r="V13" s="83">
        <f>'[4]كشف النقاط'!I342</f>
        <v>4.25</v>
      </c>
      <c r="W13" s="77">
        <f t="shared" si="10"/>
        <v>0</v>
      </c>
      <c r="X13" s="80">
        <f>'[4]كشف النقاط'!I389</f>
        <v>5</v>
      </c>
      <c r="Y13" s="77">
        <f t="shared" si="11"/>
        <v>0</v>
      </c>
      <c r="Z13" s="80">
        <f t="shared" si="12"/>
        <v>4.625</v>
      </c>
      <c r="AA13" s="84">
        <f t="shared" si="13"/>
        <v>0</v>
      </c>
      <c r="AB13" s="80">
        <f>'[4]كشف النقاط'!I158</f>
        <v>10</v>
      </c>
      <c r="AC13" s="101">
        <f t="shared" si="14"/>
        <v>1</v>
      </c>
      <c r="AD13" s="80">
        <f t="shared" si="15"/>
        <v>10</v>
      </c>
      <c r="AE13" s="84">
        <f t="shared" si="16"/>
        <v>1</v>
      </c>
      <c r="AF13" s="80">
        <f t="shared" si="17"/>
        <v>10.391666666666667</v>
      </c>
      <c r="AG13" s="38">
        <f t="shared" si="18"/>
        <v>30</v>
      </c>
      <c r="AH13" s="39" t="str">
        <f t="shared" si="19"/>
        <v>ناجح</v>
      </c>
      <c r="AI13" s="53" t="str">
        <f>IF('[4]كشف النقاط'!H11+'[4]كشف النقاط'!H62+'[4]كشف النقاط'!H107+'[4]كشف النقاط'!H158+'[4]كشف النقاط'!H202+'[4]كشف النقاط'!H249+'[4]كشف النقاط'!H294+'[4]كشف النقاط'!H342+'[4]كشف النقاط'!H389&gt;0,"انقاذ"," ")</f>
        <v xml:space="preserve"> </v>
      </c>
    </row>
    <row r="14" spans="2:35" ht="15.6" customHeight="1">
      <c r="B14" s="98">
        <v>4</v>
      </c>
      <c r="C14" s="119" t="s">
        <v>302</v>
      </c>
      <c r="D14" s="119" t="s">
        <v>303</v>
      </c>
      <c r="E14" s="19"/>
      <c r="F14" s="80">
        <f>'[4]كشف النقاط'!I12</f>
        <v>54</v>
      </c>
      <c r="G14" s="77">
        <f t="shared" si="0"/>
        <v>0</v>
      </c>
      <c r="H14" s="80">
        <f>'[4]كشف النقاط'!I63</f>
        <v>70.5</v>
      </c>
      <c r="I14" s="77">
        <f t="shared" si="1"/>
        <v>6</v>
      </c>
      <c r="J14" s="80">
        <f>'[4]كشف النقاط'!I108</f>
        <v>37.5</v>
      </c>
      <c r="K14" s="77">
        <f t="shared" si="2"/>
        <v>0</v>
      </c>
      <c r="L14" s="81">
        <f t="shared" si="3"/>
        <v>9</v>
      </c>
      <c r="M14" s="82">
        <f t="shared" si="4"/>
        <v>6</v>
      </c>
      <c r="N14" s="80">
        <f>'[4]كشف النقاط'!I203</f>
        <v>45</v>
      </c>
      <c r="O14" s="77">
        <f t="shared" si="5"/>
        <v>3</v>
      </c>
      <c r="P14" s="80">
        <f>'[4]كشف النقاط'!I250</f>
        <v>25.5</v>
      </c>
      <c r="Q14" s="77">
        <f t="shared" si="6"/>
        <v>0</v>
      </c>
      <c r="R14" s="80">
        <f>'[4]كشف النقاط'!I295</f>
        <v>11.25</v>
      </c>
      <c r="S14" s="77">
        <f t="shared" si="7"/>
        <v>0</v>
      </c>
      <c r="T14" s="81">
        <f t="shared" si="8"/>
        <v>9.0833333333333339</v>
      </c>
      <c r="U14" s="82">
        <f t="shared" si="9"/>
        <v>3</v>
      </c>
      <c r="V14" s="83">
        <f>'[4]كشف النقاط'!I343</f>
        <v>7</v>
      </c>
      <c r="W14" s="77">
        <f t="shared" si="10"/>
        <v>0</v>
      </c>
      <c r="X14" s="80">
        <f>'[4]كشف النقاط'!I390</f>
        <v>8</v>
      </c>
      <c r="Y14" s="77">
        <f t="shared" si="11"/>
        <v>0</v>
      </c>
      <c r="Z14" s="80">
        <f t="shared" si="12"/>
        <v>7.5</v>
      </c>
      <c r="AA14" s="84">
        <f t="shared" si="13"/>
        <v>0</v>
      </c>
      <c r="AB14" s="80">
        <f>'[4]كشف النقاط'!I159</f>
        <v>8</v>
      </c>
      <c r="AC14" s="101">
        <f t="shared" si="14"/>
        <v>0</v>
      </c>
      <c r="AD14" s="80">
        <f t="shared" si="15"/>
        <v>8</v>
      </c>
      <c r="AE14" s="84">
        <f t="shared" si="16"/>
        <v>0</v>
      </c>
      <c r="AF14" s="80">
        <f t="shared" si="17"/>
        <v>8.8916666666666675</v>
      </c>
      <c r="AG14" s="38">
        <f t="shared" si="18"/>
        <v>9</v>
      </c>
      <c r="AH14" s="39" t="str">
        <f t="shared" si="19"/>
        <v>مؤجل</v>
      </c>
      <c r="AI14" s="53" t="str">
        <f>IF('[4]كشف النقاط'!H12+'[4]كشف النقاط'!H63+'[4]كشف النقاط'!H108+'[4]كشف النقاط'!H159+'[4]كشف النقاط'!H203+'[4]كشف النقاط'!H250+'[4]كشف النقاط'!H295+'[4]كشف النقاط'!H343+'[4]كشف النقاط'!H390&gt;0,"انقاذ"," ")</f>
        <v xml:space="preserve"> </v>
      </c>
    </row>
    <row r="15" spans="2:35" ht="15.6" customHeight="1">
      <c r="B15" s="97">
        <v>5</v>
      </c>
      <c r="C15" s="118" t="s">
        <v>304</v>
      </c>
      <c r="D15" s="119" t="s">
        <v>305</v>
      </c>
      <c r="E15" s="19"/>
      <c r="F15" s="80">
        <f>'[4]كشف النقاط'!I13</f>
        <v>78</v>
      </c>
      <c r="G15" s="77">
        <f t="shared" si="0"/>
        <v>6</v>
      </c>
      <c r="H15" s="80">
        <f>'[4]كشف النقاط'!I64</f>
        <v>93</v>
      </c>
      <c r="I15" s="77">
        <f t="shared" si="1"/>
        <v>6</v>
      </c>
      <c r="J15" s="80">
        <f>'[4]كشف النقاط'!I109</f>
        <v>60</v>
      </c>
      <c r="K15" s="77">
        <f t="shared" si="2"/>
        <v>6</v>
      </c>
      <c r="L15" s="81">
        <f t="shared" si="3"/>
        <v>12.833333333333334</v>
      </c>
      <c r="M15" s="82">
        <f t="shared" si="4"/>
        <v>18</v>
      </c>
      <c r="N15" s="80">
        <f>'[4]كشف النقاط'!I204</f>
        <v>40.5</v>
      </c>
      <c r="O15" s="77">
        <f t="shared" si="5"/>
        <v>3</v>
      </c>
      <c r="P15" s="80">
        <f>'[4]كشف النقاط'!I251</f>
        <v>38.25</v>
      </c>
      <c r="Q15" s="77">
        <f t="shared" si="6"/>
        <v>3</v>
      </c>
      <c r="R15" s="80">
        <f>'[4]كشف النقاط'!I296</f>
        <v>12.375</v>
      </c>
      <c r="S15" s="77">
        <f t="shared" si="7"/>
        <v>0</v>
      </c>
      <c r="T15" s="81">
        <f t="shared" si="8"/>
        <v>10.125</v>
      </c>
      <c r="U15" s="82">
        <f t="shared" si="9"/>
        <v>9</v>
      </c>
      <c r="V15" s="83">
        <f>'[4]كشف النقاط'!I344</f>
        <v>6.25</v>
      </c>
      <c r="W15" s="77">
        <f t="shared" si="10"/>
        <v>0</v>
      </c>
      <c r="X15" s="80">
        <f>'[4]كشف النقاط'!I391</f>
        <v>9</v>
      </c>
      <c r="Y15" s="77">
        <f t="shared" si="11"/>
        <v>0</v>
      </c>
      <c r="Z15" s="80">
        <f t="shared" si="12"/>
        <v>7.625</v>
      </c>
      <c r="AA15" s="84">
        <f t="shared" si="13"/>
        <v>0</v>
      </c>
      <c r="AB15" s="80">
        <f>'[4]كشف النقاط'!I160</f>
        <v>13</v>
      </c>
      <c r="AC15" s="101">
        <f t="shared" si="14"/>
        <v>1</v>
      </c>
      <c r="AD15" s="80">
        <f t="shared" si="15"/>
        <v>13</v>
      </c>
      <c r="AE15" s="84">
        <f t="shared" si="16"/>
        <v>1</v>
      </c>
      <c r="AF15" s="80">
        <f t="shared" si="17"/>
        <v>11.679166666666667</v>
      </c>
      <c r="AG15" s="38">
        <f t="shared" si="18"/>
        <v>30</v>
      </c>
      <c r="AH15" s="39" t="str">
        <f t="shared" si="19"/>
        <v>ناجح</v>
      </c>
      <c r="AI15" s="53" t="str">
        <f>IF('[4]كشف النقاط'!H13+'[4]كشف النقاط'!H64+'[4]كشف النقاط'!H109+'[4]كشف النقاط'!H160+'[4]كشف النقاط'!H204+'[4]كشف النقاط'!H251+'[4]كشف النقاط'!H296+'[4]كشف النقاط'!H344+'[4]كشف النقاط'!H391&gt;0,"انقاذ"," ")</f>
        <v xml:space="preserve"> </v>
      </c>
    </row>
    <row r="16" spans="2:35" ht="15.6" customHeight="1">
      <c r="B16" s="98">
        <v>6</v>
      </c>
      <c r="C16" s="118" t="s">
        <v>306</v>
      </c>
      <c r="D16" s="119" t="s">
        <v>307</v>
      </c>
      <c r="E16" s="19"/>
      <c r="F16" s="80">
        <f>'[4]كشف النقاط'!I14</f>
        <v>69</v>
      </c>
      <c r="G16" s="77">
        <f t="shared" si="0"/>
        <v>6</v>
      </c>
      <c r="H16" s="80">
        <f>'[4]كشف النقاط'!I65</f>
        <v>94.5</v>
      </c>
      <c r="I16" s="77">
        <f t="shared" si="1"/>
        <v>6</v>
      </c>
      <c r="J16" s="80">
        <f>'[4]كشف النقاط'!I110</f>
        <v>61.5</v>
      </c>
      <c r="K16" s="77">
        <f t="shared" si="2"/>
        <v>6</v>
      </c>
      <c r="L16" s="81">
        <f t="shared" si="3"/>
        <v>12.5</v>
      </c>
      <c r="M16" s="82">
        <f t="shared" si="4"/>
        <v>18</v>
      </c>
      <c r="N16" s="80">
        <f>'[4]كشف النقاط'!I205</f>
        <v>36</v>
      </c>
      <c r="O16" s="77">
        <f t="shared" si="5"/>
        <v>3</v>
      </c>
      <c r="P16" s="80">
        <f>'[4]كشف النقاط'!I252</f>
        <v>45</v>
      </c>
      <c r="Q16" s="77">
        <f t="shared" si="6"/>
        <v>3</v>
      </c>
      <c r="R16" s="80">
        <f>'[4]كشف النقاط'!I297</f>
        <v>35.25</v>
      </c>
      <c r="S16" s="77">
        <f t="shared" si="7"/>
        <v>3</v>
      </c>
      <c r="T16" s="81">
        <f t="shared" si="8"/>
        <v>12.916666666666666</v>
      </c>
      <c r="U16" s="82">
        <f t="shared" si="9"/>
        <v>9</v>
      </c>
      <c r="V16" s="83">
        <f>'[4]كشف النقاط'!I345</f>
        <v>7.25</v>
      </c>
      <c r="W16" s="77">
        <f t="shared" si="10"/>
        <v>0</v>
      </c>
      <c r="X16" s="80">
        <f>'[4]كشف النقاط'!I392</f>
        <v>7</v>
      </c>
      <c r="Y16" s="77">
        <f t="shared" si="11"/>
        <v>0</v>
      </c>
      <c r="Z16" s="80">
        <f t="shared" si="12"/>
        <v>7.125</v>
      </c>
      <c r="AA16" s="84">
        <f t="shared" si="13"/>
        <v>0</v>
      </c>
      <c r="AB16" s="80">
        <f>'[4]كشف النقاط'!I161</f>
        <v>12.5</v>
      </c>
      <c r="AC16" s="101">
        <f t="shared" si="14"/>
        <v>1</v>
      </c>
      <c r="AD16" s="80">
        <f t="shared" si="15"/>
        <v>12.5</v>
      </c>
      <c r="AE16" s="84">
        <f t="shared" si="16"/>
        <v>1</v>
      </c>
      <c r="AF16" s="80">
        <f t="shared" si="17"/>
        <v>12.266666666666667</v>
      </c>
      <c r="AG16" s="38">
        <f t="shared" si="18"/>
        <v>30</v>
      </c>
      <c r="AH16" s="39" t="str">
        <f t="shared" si="19"/>
        <v>ناجح</v>
      </c>
      <c r="AI16" s="53" t="str">
        <f>IF('[4]كشف النقاط'!H14+'[4]كشف النقاط'!H65+'[4]كشف النقاط'!H110+'[4]كشف النقاط'!H161+'[4]كشف النقاط'!H205+'[4]كشف النقاط'!H252+'[4]كشف النقاط'!H297+'[4]كشف النقاط'!H345+'[4]كشف النقاط'!H392&gt;0,"انقاذ"," ")</f>
        <v xml:space="preserve"> </v>
      </c>
    </row>
    <row r="17" spans="1:35" ht="15.6" customHeight="1">
      <c r="B17" s="97">
        <v>7</v>
      </c>
      <c r="C17" s="118" t="s">
        <v>308</v>
      </c>
      <c r="D17" s="119" t="s">
        <v>123</v>
      </c>
      <c r="E17" s="19"/>
      <c r="F17" s="80">
        <f>'[4]كشف النقاط'!I15</f>
        <v>54</v>
      </c>
      <c r="G17" s="77">
        <f t="shared" si="0"/>
        <v>0</v>
      </c>
      <c r="H17" s="80">
        <f>'[4]كشف النقاط'!I66</f>
        <v>46.5</v>
      </c>
      <c r="I17" s="77">
        <f t="shared" si="1"/>
        <v>0</v>
      </c>
      <c r="J17" s="80">
        <f>'[4]كشف النقاط'!I111</f>
        <v>64.5</v>
      </c>
      <c r="K17" s="77">
        <f t="shared" si="2"/>
        <v>6</v>
      </c>
      <c r="L17" s="81">
        <f t="shared" si="3"/>
        <v>9.1666666666666661</v>
      </c>
      <c r="M17" s="82">
        <f t="shared" si="4"/>
        <v>6</v>
      </c>
      <c r="N17" s="80">
        <f>'[4]كشف النقاط'!I206</f>
        <v>36</v>
      </c>
      <c r="O17" s="77">
        <f t="shared" si="5"/>
        <v>3</v>
      </c>
      <c r="P17" s="80">
        <f>'[4]كشف النقاط'!I253</f>
        <v>27</v>
      </c>
      <c r="Q17" s="77">
        <f t="shared" si="6"/>
        <v>0</v>
      </c>
      <c r="R17" s="80">
        <f>'[4]كشف النقاط'!I298</f>
        <v>23.25</v>
      </c>
      <c r="S17" s="77">
        <f t="shared" si="7"/>
        <v>0</v>
      </c>
      <c r="T17" s="81">
        <f t="shared" si="8"/>
        <v>9.5833333333333339</v>
      </c>
      <c r="U17" s="82">
        <f t="shared" si="9"/>
        <v>3</v>
      </c>
      <c r="V17" s="83">
        <f>'[4]كشف النقاط'!I346</f>
        <v>6</v>
      </c>
      <c r="W17" s="77">
        <f t="shared" si="10"/>
        <v>0</v>
      </c>
      <c r="X17" s="80">
        <f>'[4]كشف النقاط'!I393</f>
        <v>5</v>
      </c>
      <c r="Y17" s="77">
        <f t="shared" si="11"/>
        <v>0</v>
      </c>
      <c r="Z17" s="80">
        <f t="shared" si="12"/>
        <v>5.5</v>
      </c>
      <c r="AA17" s="84">
        <f t="shared" si="13"/>
        <v>0</v>
      </c>
      <c r="AB17" s="80">
        <f>'[4]كشف النقاط'!I162</f>
        <v>10.5</v>
      </c>
      <c r="AC17" s="101">
        <f t="shared" si="14"/>
        <v>1</v>
      </c>
      <c r="AD17" s="80">
        <f t="shared" si="15"/>
        <v>10.5</v>
      </c>
      <c r="AE17" s="84">
        <f t="shared" si="16"/>
        <v>1</v>
      </c>
      <c r="AF17" s="80">
        <f t="shared" si="17"/>
        <v>9.0916666666666668</v>
      </c>
      <c r="AG17" s="38">
        <f t="shared" si="18"/>
        <v>10</v>
      </c>
      <c r="AH17" s="39" t="str">
        <f t="shared" si="19"/>
        <v>مؤجل</v>
      </c>
      <c r="AI17" s="53" t="str">
        <f>IF('[4]كشف النقاط'!H15+'[4]كشف النقاط'!H66+'[4]كشف النقاط'!H111+'[4]كشف النقاط'!H162+'[4]كشف النقاط'!H206+'[4]كشف النقاط'!H253+'[4]كشف النقاط'!H298+'[4]كشف النقاط'!H346+'[4]كشف النقاط'!H393&gt;0,"انقاذ"," ")</f>
        <v xml:space="preserve"> </v>
      </c>
    </row>
    <row r="18" spans="1:35" ht="15.6" customHeight="1">
      <c r="B18" s="98">
        <v>8</v>
      </c>
      <c r="C18" s="118" t="s">
        <v>309</v>
      </c>
      <c r="D18" s="119" t="s">
        <v>310</v>
      </c>
      <c r="E18" s="19"/>
      <c r="F18" s="80">
        <f>'[4]كشف النقاط'!I16</f>
        <v>60</v>
      </c>
      <c r="G18" s="77">
        <f t="shared" si="0"/>
        <v>6</v>
      </c>
      <c r="H18" s="80">
        <f>'[4]كشف النقاط'!I67</f>
        <v>90</v>
      </c>
      <c r="I18" s="77">
        <f t="shared" si="1"/>
        <v>6</v>
      </c>
      <c r="J18" s="80">
        <f>'[4]كشف النقاط'!I112</f>
        <v>61.5</v>
      </c>
      <c r="K18" s="77">
        <f t="shared" si="2"/>
        <v>6</v>
      </c>
      <c r="L18" s="81">
        <f t="shared" si="3"/>
        <v>11.75</v>
      </c>
      <c r="M18" s="82">
        <f t="shared" si="4"/>
        <v>18</v>
      </c>
      <c r="N18" s="80">
        <f>'[4]كشف النقاط'!I207</f>
        <v>46.5</v>
      </c>
      <c r="O18" s="77">
        <f t="shared" si="5"/>
        <v>3</v>
      </c>
      <c r="P18" s="80">
        <f>'[4]كشف النقاط'!I254</f>
        <v>35.25</v>
      </c>
      <c r="Q18" s="77">
        <f t="shared" si="6"/>
        <v>3</v>
      </c>
      <c r="R18" s="80">
        <f>'[4]كشف النقاط'!I299</f>
        <v>28.5</v>
      </c>
      <c r="S18" s="77">
        <f t="shared" si="7"/>
        <v>0</v>
      </c>
      <c r="T18" s="81">
        <f t="shared" si="8"/>
        <v>12.25</v>
      </c>
      <c r="U18" s="82">
        <f t="shared" si="9"/>
        <v>9</v>
      </c>
      <c r="V18" s="83">
        <f>'[4]كشف النقاط'!I347</f>
        <v>6.5</v>
      </c>
      <c r="W18" s="77">
        <f t="shared" si="10"/>
        <v>0</v>
      </c>
      <c r="X18" s="80">
        <f>'[4]كشف النقاط'!I394</f>
        <v>3</v>
      </c>
      <c r="Y18" s="77">
        <f t="shared" si="11"/>
        <v>0</v>
      </c>
      <c r="Z18" s="80">
        <f t="shared" si="12"/>
        <v>4.75</v>
      </c>
      <c r="AA18" s="84">
        <f t="shared" si="13"/>
        <v>0</v>
      </c>
      <c r="AB18" s="80">
        <f>'[4]كشف النقاط'!I163</f>
        <v>4</v>
      </c>
      <c r="AC18" s="101">
        <f t="shared" si="14"/>
        <v>0</v>
      </c>
      <c r="AD18" s="80">
        <f t="shared" si="15"/>
        <v>4</v>
      </c>
      <c r="AE18" s="84">
        <f t="shared" si="16"/>
        <v>0</v>
      </c>
      <c r="AF18" s="80">
        <f t="shared" si="17"/>
        <v>11.175000000000001</v>
      </c>
      <c r="AG18" s="38">
        <f t="shared" si="18"/>
        <v>30</v>
      </c>
      <c r="AH18" s="39" t="str">
        <f t="shared" si="19"/>
        <v>ناجح</v>
      </c>
      <c r="AI18" s="53" t="str">
        <f>IF('[4]كشف النقاط'!H16+'[4]كشف النقاط'!H67+'[4]كشف النقاط'!H112+'[4]كشف النقاط'!H163+'[4]كشف النقاط'!H207+'[4]كشف النقاط'!H254+'[4]كشف النقاط'!H299+'[4]كشف النقاط'!H347+'[4]كشف النقاط'!H394&gt;0,"انقاذ"," ")</f>
        <v xml:space="preserve"> </v>
      </c>
    </row>
    <row r="19" spans="1:35" ht="15.6" customHeight="1">
      <c r="B19" s="97">
        <v>9</v>
      </c>
      <c r="C19" s="118" t="s">
        <v>110</v>
      </c>
      <c r="D19" s="119" t="s">
        <v>111</v>
      </c>
      <c r="E19" s="19" t="s">
        <v>25</v>
      </c>
      <c r="F19" s="80">
        <f>'[4]كشف النقاط'!I17</f>
        <v>72</v>
      </c>
      <c r="G19" s="77">
        <f t="shared" si="0"/>
        <v>6</v>
      </c>
      <c r="H19" s="80">
        <f>'[4]كشف النقاط'!I68</f>
        <v>93</v>
      </c>
      <c r="I19" s="77">
        <f t="shared" si="1"/>
        <v>6</v>
      </c>
      <c r="J19" s="80">
        <f>'[4]كشف النقاط'!I113</f>
        <v>57</v>
      </c>
      <c r="K19" s="77">
        <f t="shared" si="2"/>
        <v>0</v>
      </c>
      <c r="L19" s="81">
        <f t="shared" si="3"/>
        <v>12.333333333333334</v>
      </c>
      <c r="M19" s="82">
        <f t="shared" si="4"/>
        <v>18</v>
      </c>
      <c r="N19" s="80">
        <f>'[4]كشف النقاط'!I208</f>
        <v>36</v>
      </c>
      <c r="O19" s="77">
        <f t="shared" si="5"/>
        <v>3</v>
      </c>
      <c r="P19" s="80">
        <f>'[4]كشف النقاط'!I255</f>
        <v>40.5</v>
      </c>
      <c r="Q19" s="77">
        <f t="shared" si="6"/>
        <v>3</v>
      </c>
      <c r="R19" s="80">
        <f>'[4]كشف النقاط'!I300</f>
        <v>12.75</v>
      </c>
      <c r="S19" s="77">
        <f t="shared" si="7"/>
        <v>0</v>
      </c>
      <c r="T19" s="81">
        <f t="shared" si="8"/>
        <v>9.9166666666666661</v>
      </c>
      <c r="U19" s="82">
        <f t="shared" si="9"/>
        <v>6</v>
      </c>
      <c r="V19" s="83">
        <f>'[4]كشف النقاط'!I348</f>
        <v>5.875</v>
      </c>
      <c r="W19" s="77">
        <f t="shared" si="10"/>
        <v>0</v>
      </c>
      <c r="X19" s="80">
        <f>'[4]كشف النقاط'!I395</f>
        <v>5</v>
      </c>
      <c r="Y19" s="77">
        <f t="shared" si="11"/>
        <v>0</v>
      </c>
      <c r="Z19" s="80">
        <f t="shared" si="12"/>
        <v>5.4375</v>
      </c>
      <c r="AA19" s="84">
        <f t="shared" si="13"/>
        <v>0</v>
      </c>
      <c r="AB19" s="80">
        <f>'[4]كشف النقاط'!I164</f>
        <v>3</v>
      </c>
      <c r="AC19" s="101">
        <f t="shared" si="14"/>
        <v>0</v>
      </c>
      <c r="AD19" s="80">
        <f t="shared" si="15"/>
        <v>3</v>
      </c>
      <c r="AE19" s="84">
        <f t="shared" si="16"/>
        <v>0</v>
      </c>
      <c r="AF19" s="80">
        <f t="shared" si="17"/>
        <v>10.8375</v>
      </c>
      <c r="AG19" s="38">
        <f t="shared" si="18"/>
        <v>30</v>
      </c>
      <c r="AH19" s="39" t="str">
        <f t="shared" si="19"/>
        <v>ناجح</v>
      </c>
      <c r="AI19" s="53" t="str">
        <f>IF('[4]كشف النقاط'!H17+'[4]كشف النقاط'!H68+'[4]كشف النقاط'!H113+'[4]كشف النقاط'!H164+'[4]كشف النقاط'!H208+'[4]كشف النقاط'!H255+'[4]كشف النقاط'!H300+'[4]كشف النقاط'!H348+'[4]كشف النقاط'!H395&gt;0,"انقاذ"," ")</f>
        <v xml:space="preserve"> </v>
      </c>
    </row>
    <row r="20" spans="1:35" ht="15.6" customHeight="1">
      <c r="B20" s="98">
        <v>10</v>
      </c>
      <c r="C20" s="118" t="s">
        <v>112</v>
      </c>
      <c r="D20" s="120" t="s">
        <v>113</v>
      </c>
      <c r="E20" s="19" t="s">
        <v>25</v>
      </c>
      <c r="F20" s="80">
        <f>'[4]كشف النقاط'!I18</f>
        <v>60</v>
      </c>
      <c r="G20" s="77">
        <f t="shared" si="0"/>
        <v>6</v>
      </c>
      <c r="H20" s="80">
        <f>'[4]كشف النقاط'!I69</f>
        <v>64.5</v>
      </c>
      <c r="I20" s="77">
        <f t="shared" si="1"/>
        <v>6</v>
      </c>
      <c r="J20" s="80">
        <f>'[4]كشف النقاط'!I114</f>
        <v>55.5</v>
      </c>
      <c r="K20" s="77">
        <f t="shared" si="2"/>
        <v>0</v>
      </c>
      <c r="L20" s="81">
        <f t="shared" si="3"/>
        <v>10</v>
      </c>
      <c r="M20" s="82">
        <f t="shared" si="4"/>
        <v>18</v>
      </c>
      <c r="N20" s="80">
        <f>'[4]كشف النقاط'!I209</f>
        <v>42</v>
      </c>
      <c r="O20" s="77">
        <f t="shared" si="5"/>
        <v>3</v>
      </c>
      <c r="P20" s="80">
        <f>'[4]كشف النقاط'!I256</f>
        <v>37.5</v>
      </c>
      <c r="Q20" s="77">
        <f t="shared" si="6"/>
        <v>3</v>
      </c>
      <c r="R20" s="80">
        <f>'[4]كشف النقاط'!I301</f>
        <v>18.75</v>
      </c>
      <c r="S20" s="77">
        <f t="shared" si="7"/>
        <v>0</v>
      </c>
      <c r="T20" s="81">
        <f t="shared" si="8"/>
        <v>10.916666666666666</v>
      </c>
      <c r="U20" s="82">
        <f t="shared" si="9"/>
        <v>9</v>
      </c>
      <c r="V20" s="83">
        <f>'[4]كشف النقاط'!I349</f>
        <v>4.375</v>
      </c>
      <c r="W20" s="77">
        <f t="shared" si="10"/>
        <v>0</v>
      </c>
      <c r="X20" s="80">
        <f>'[4]كشف النقاط'!I396</f>
        <v>7</v>
      </c>
      <c r="Y20" s="77">
        <f t="shared" si="11"/>
        <v>0</v>
      </c>
      <c r="Z20" s="80">
        <f t="shared" si="12"/>
        <v>5.6875</v>
      </c>
      <c r="AA20" s="84">
        <f t="shared" si="13"/>
        <v>0</v>
      </c>
      <c r="AB20" s="80">
        <f>'[4]كشف النقاط'!I165</f>
        <v>12.5</v>
      </c>
      <c r="AC20" s="101">
        <f t="shared" si="14"/>
        <v>1</v>
      </c>
      <c r="AD20" s="80">
        <f t="shared" si="15"/>
        <v>12.5</v>
      </c>
      <c r="AE20" s="84">
        <f t="shared" si="16"/>
        <v>1</v>
      </c>
      <c r="AF20" s="80">
        <f t="shared" si="17"/>
        <v>10.070833333333333</v>
      </c>
      <c r="AG20" s="38">
        <f t="shared" si="18"/>
        <v>30</v>
      </c>
      <c r="AH20" s="39" t="str">
        <f t="shared" si="19"/>
        <v>ناجح</v>
      </c>
      <c r="AI20" s="53" t="str">
        <f>IF('[4]كشف النقاط'!H18+'[4]كشف النقاط'!H69+'[4]كشف النقاط'!H114+'[4]كشف النقاط'!H165+'[4]كشف النقاط'!H209+'[4]كشف النقاط'!H256+'[4]كشف النقاط'!H301+'[4]كشف النقاط'!H349+'[4]كشف النقاط'!H396&gt;0,"انقاذ"," ")</f>
        <v xml:space="preserve"> </v>
      </c>
    </row>
    <row r="21" spans="1:35" ht="15.6" customHeight="1">
      <c r="B21" s="97">
        <v>11</v>
      </c>
      <c r="C21" s="118" t="s">
        <v>114</v>
      </c>
      <c r="D21" s="119" t="s">
        <v>115</v>
      </c>
      <c r="E21" s="19" t="s">
        <v>25</v>
      </c>
      <c r="F21" s="80">
        <f>'[4]كشف النقاط'!I19</f>
        <v>0</v>
      </c>
      <c r="G21" s="77">
        <f t="shared" si="0"/>
        <v>0</v>
      </c>
      <c r="H21" s="80">
        <f>'[4]كشف النقاط'!I70</f>
        <v>0</v>
      </c>
      <c r="I21" s="77">
        <f t="shared" si="1"/>
        <v>0</v>
      </c>
      <c r="J21" s="80">
        <f>'[4]كشف النقاط'!I115</f>
        <v>0</v>
      </c>
      <c r="K21" s="77">
        <f t="shared" si="2"/>
        <v>0</v>
      </c>
      <c r="L21" s="81">
        <f t="shared" si="3"/>
        <v>0</v>
      </c>
      <c r="M21" s="82">
        <f t="shared" si="4"/>
        <v>0</v>
      </c>
      <c r="N21" s="80">
        <f>'[4]كشف النقاط'!I210</f>
        <v>0</v>
      </c>
      <c r="O21" s="77">
        <f t="shared" si="5"/>
        <v>0</v>
      </c>
      <c r="P21" s="80">
        <f>'[4]كشف النقاط'!I257</f>
        <v>0</v>
      </c>
      <c r="Q21" s="77">
        <f t="shared" si="6"/>
        <v>0</v>
      </c>
      <c r="R21" s="80">
        <f>'[4]كشف النقاط'!I302</f>
        <v>0</v>
      </c>
      <c r="S21" s="77">
        <f t="shared" si="7"/>
        <v>0</v>
      </c>
      <c r="T21" s="81">
        <f t="shared" si="8"/>
        <v>0</v>
      </c>
      <c r="U21" s="82">
        <f t="shared" si="9"/>
        <v>0</v>
      </c>
      <c r="V21" s="83">
        <f>'[4]كشف النقاط'!I350</f>
        <v>0</v>
      </c>
      <c r="W21" s="77">
        <f t="shared" si="10"/>
        <v>0</v>
      </c>
      <c r="X21" s="80">
        <f>'[4]كشف النقاط'!I397</f>
        <v>0</v>
      </c>
      <c r="Y21" s="77">
        <f t="shared" si="11"/>
        <v>0</v>
      </c>
      <c r="Z21" s="80">
        <f t="shared" si="12"/>
        <v>0</v>
      </c>
      <c r="AA21" s="84">
        <f t="shared" si="13"/>
        <v>0</v>
      </c>
      <c r="AB21" s="80">
        <f>'[4]كشف النقاط'!I166</f>
        <v>0</v>
      </c>
      <c r="AC21" s="101">
        <f t="shared" si="14"/>
        <v>0</v>
      </c>
      <c r="AD21" s="80">
        <f t="shared" si="15"/>
        <v>0</v>
      </c>
      <c r="AE21" s="84">
        <f t="shared" si="16"/>
        <v>0</v>
      </c>
      <c r="AF21" s="80">
        <f t="shared" si="17"/>
        <v>0</v>
      </c>
      <c r="AG21" s="38">
        <f t="shared" si="18"/>
        <v>0</v>
      </c>
      <c r="AH21" s="39" t="str">
        <f t="shared" si="19"/>
        <v>مؤجل</v>
      </c>
      <c r="AI21" s="53" t="str">
        <f>IF('[4]كشف النقاط'!H19+'[4]كشف النقاط'!H70+'[4]كشف النقاط'!H115+'[4]كشف النقاط'!H166+'[4]كشف النقاط'!H210+'[4]كشف النقاط'!H257+'[4]كشف النقاط'!H302+'[4]كشف النقاط'!H350+'[4]كشف النقاط'!H397&gt;0,"انقاذ"," ")</f>
        <v xml:space="preserve"> </v>
      </c>
    </row>
    <row r="22" spans="1:35" ht="15.6" customHeight="1">
      <c r="B22" s="98">
        <v>12</v>
      </c>
      <c r="C22" s="118" t="s">
        <v>116</v>
      </c>
      <c r="D22" s="120" t="s">
        <v>46</v>
      </c>
      <c r="E22" s="19" t="s">
        <v>25</v>
      </c>
      <c r="F22" s="80">
        <f>'[4]كشف النقاط'!I20</f>
        <v>42</v>
      </c>
      <c r="G22" s="77">
        <f t="shared" si="0"/>
        <v>0</v>
      </c>
      <c r="H22" s="80">
        <f>'[4]كشف النقاط'!I71</f>
        <v>37.5</v>
      </c>
      <c r="I22" s="77">
        <f t="shared" si="1"/>
        <v>0</v>
      </c>
      <c r="J22" s="80">
        <f>'[4]كشف النقاط'!I116</f>
        <v>39</v>
      </c>
      <c r="K22" s="77">
        <f t="shared" si="2"/>
        <v>0</v>
      </c>
      <c r="L22" s="81">
        <f t="shared" si="3"/>
        <v>6.583333333333333</v>
      </c>
      <c r="M22" s="82">
        <f t="shared" si="4"/>
        <v>0</v>
      </c>
      <c r="N22" s="80">
        <f>'[4]كشف النقاط'!I211</f>
        <v>37.5</v>
      </c>
      <c r="O22" s="77">
        <f t="shared" si="5"/>
        <v>3</v>
      </c>
      <c r="P22" s="80">
        <f>'[4]كشف النقاط'!I258</f>
        <v>28.5</v>
      </c>
      <c r="Q22" s="77">
        <f t="shared" si="6"/>
        <v>0</v>
      </c>
      <c r="R22" s="80">
        <f>'[4]كشف النقاط'!I303</f>
        <v>13.5</v>
      </c>
      <c r="S22" s="77">
        <f t="shared" si="7"/>
        <v>0</v>
      </c>
      <c r="T22" s="81">
        <f t="shared" si="8"/>
        <v>8.8333333333333339</v>
      </c>
      <c r="U22" s="82">
        <f t="shared" si="9"/>
        <v>3</v>
      </c>
      <c r="V22" s="83">
        <f>'[4]كشف النقاط'!I351</f>
        <v>4.5</v>
      </c>
      <c r="W22" s="77">
        <f t="shared" si="10"/>
        <v>0</v>
      </c>
      <c r="X22" s="80">
        <f>'[4]كشف النقاط'!I398</f>
        <v>4</v>
      </c>
      <c r="Y22" s="77">
        <f t="shared" si="11"/>
        <v>0</v>
      </c>
      <c r="Z22" s="80">
        <f t="shared" si="12"/>
        <v>4.25</v>
      </c>
      <c r="AA22" s="84">
        <f t="shared" si="13"/>
        <v>0</v>
      </c>
      <c r="AB22" s="80">
        <f>'[4]كشف النقاط'!I167</f>
        <v>11</v>
      </c>
      <c r="AC22" s="101">
        <f t="shared" si="14"/>
        <v>1</v>
      </c>
      <c r="AD22" s="80">
        <f t="shared" si="15"/>
        <v>11</v>
      </c>
      <c r="AE22" s="84">
        <f t="shared" si="16"/>
        <v>1</v>
      </c>
      <c r="AF22" s="80">
        <f t="shared" si="17"/>
        <v>7.25</v>
      </c>
      <c r="AG22" s="38">
        <f t="shared" si="18"/>
        <v>4</v>
      </c>
      <c r="AH22" s="39" t="str">
        <f t="shared" si="19"/>
        <v>مؤجل</v>
      </c>
      <c r="AI22" s="53" t="str">
        <f>IF('[4]كشف النقاط'!H20+'[4]كشف النقاط'!H71+'[4]كشف النقاط'!H116+'[4]كشف النقاط'!H167+'[4]كشف النقاط'!H211+'[4]كشف النقاط'!H258+'[4]كشف النقاط'!H303+'[4]كشف النقاط'!H351+'[4]كشف النقاط'!H398&gt;0,"انقاذ"," ")</f>
        <v xml:space="preserve"> </v>
      </c>
    </row>
    <row r="23" spans="1:35" ht="15.6" customHeight="1">
      <c r="A23" s="1" t="s">
        <v>132</v>
      </c>
      <c r="B23" s="97">
        <v>13</v>
      </c>
      <c r="C23" s="118" t="s">
        <v>117</v>
      </c>
      <c r="D23" s="119" t="s">
        <v>118</v>
      </c>
      <c r="E23" s="19" t="s">
        <v>25</v>
      </c>
      <c r="F23" s="80">
        <f>'[4]كشف النقاط'!I21</f>
        <v>45</v>
      </c>
      <c r="G23" s="77">
        <f t="shared" si="0"/>
        <v>0</v>
      </c>
      <c r="H23" s="80">
        <f>'[4]كشف النقاط'!I72</f>
        <v>27</v>
      </c>
      <c r="I23" s="77">
        <f t="shared" si="1"/>
        <v>0</v>
      </c>
      <c r="J23" s="80">
        <f>'[4]كشف النقاط'!I117</f>
        <v>42</v>
      </c>
      <c r="K23" s="77">
        <f t="shared" si="2"/>
        <v>0</v>
      </c>
      <c r="L23" s="81">
        <f t="shared" si="3"/>
        <v>6.333333333333333</v>
      </c>
      <c r="M23" s="82">
        <f t="shared" si="4"/>
        <v>0</v>
      </c>
      <c r="N23" s="80">
        <f>'[4]كشف النقاط'!I212</f>
        <v>25.5</v>
      </c>
      <c r="O23" s="77">
        <f t="shared" si="5"/>
        <v>0</v>
      </c>
      <c r="P23" s="80">
        <f>'[4]كشف النقاط'!I259</f>
        <v>27</v>
      </c>
      <c r="Q23" s="77">
        <f t="shared" si="6"/>
        <v>0</v>
      </c>
      <c r="R23" s="80">
        <f>'[4]كشف النقاط'!I304</f>
        <v>12</v>
      </c>
      <c r="S23" s="77">
        <f t="shared" si="7"/>
        <v>0</v>
      </c>
      <c r="T23" s="81">
        <f t="shared" si="8"/>
        <v>7.166666666666667</v>
      </c>
      <c r="U23" s="82">
        <f t="shared" si="9"/>
        <v>0</v>
      </c>
      <c r="V23" s="83">
        <f>'[4]كشف النقاط'!I352</f>
        <v>4.5</v>
      </c>
      <c r="W23" s="77">
        <f t="shared" si="10"/>
        <v>0</v>
      </c>
      <c r="X23" s="80">
        <f>'[4]كشف النقاط'!I399</f>
        <v>4</v>
      </c>
      <c r="Y23" s="77">
        <f t="shared" si="11"/>
        <v>0</v>
      </c>
      <c r="Z23" s="80">
        <f t="shared" si="12"/>
        <v>4.25</v>
      </c>
      <c r="AA23" s="84">
        <f t="shared" si="13"/>
        <v>0</v>
      </c>
      <c r="AB23" s="80">
        <f>'[4]كشف النقاط'!I168</f>
        <v>3</v>
      </c>
      <c r="AC23" s="101">
        <f t="shared" si="14"/>
        <v>0</v>
      </c>
      <c r="AD23" s="80">
        <f t="shared" si="15"/>
        <v>3</v>
      </c>
      <c r="AE23" s="84">
        <f t="shared" si="16"/>
        <v>0</v>
      </c>
      <c r="AF23" s="80">
        <f t="shared" si="17"/>
        <v>6.333333333333333</v>
      </c>
      <c r="AG23" s="38">
        <f t="shared" si="18"/>
        <v>0</v>
      </c>
      <c r="AH23" s="39" t="str">
        <f t="shared" si="19"/>
        <v>مؤجل</v>
      </c>
      <c r="AI23" s="53" t="str">
        <f>IF('[4]كشف النقاط'!H21+'[4]كشف النقاط'!H72+'[4]كشف النقاط'!H117+'[4]كشف النقاط'!H168+'[4]كشف النقاط'!H212+'[4]كشف النقاط'!H259+'[4]كشف النقاط'!H304+'[4]كشف النقاط'!H352+'[4]كشف النقاط'!H399&gt;0,"انقاذ"," ")</f>
        <v xml:space="preserve"> </v>
      </c>
    </row>
    <row r="24" spans="1:35" ht="15.6" customHeight="1">
      <c r="B24" s="98">
        <v>14</v>
      </c>
      <c r="C24" s="118" t="s">
        <v>119</v>
      </c>
      <c r="D24" s="120" t="s">
        <v>21</v>
      </c>
      <c r="E24" s="19" t="s">
        <v>25</v>
      </c>
      <c r="F24" s="80">
        <f>'[4]كشف النقاط'!I22</f>
        <v>30</v>
      </c>
      <c r="G24" s="77">
        <f t="shared" si="0"/>
        <v>0</v>
      </c>
      <c r="H24" s="80">
        <f>'[4]كشف النقاط'!I73</f>
        <v>37.5</v>
      </c>
      <c r="I24" s="77">
        <f t="shared" si="1"/>
        <v>0</v>
      </c>
      <c r="J24" s="80">
        <f>'[4]كشف النقاط'!I118</f>
        <v>54</v>
      </c>
      <c r="K24" s="77">
        <f t="shared" si="2"/>
        <v>0</v>
      </c>
      <c r="L24" s="81">
        <f t="shared" si="3"/>
        <v>6.75</v>
      </c>
      <c r="M24" s="82">
        <f t="shared" si="4"/>
        <v>0</v>
      </c>
      <c r="N24" s="80">
        <f>'[4]كشف النقاط'!I213</f>
        <v>31.5</v>
      </c>
      <c r="O24" s="77">
        <f t="shared" si="5"/>
        <v>3</v>
      </c>
      <c r="P24" s="80">
        <f>'[4]كشف النقاط'!I260</f>
        <v>22.5</v>
      </c>
      <c r="Q24" s="77">
        <f t="shared" si="6"/>
        <v>0</v>
      </c>
      <c r="R24" s="80">
        <f>'[4]كشف النقاط'!I305</f>
        <v>9</v>
      </c>
      <c r="S24" s="77">
        <f t="shared" si="7"/>
        <v>0</v>
      </c>
      <c r="T24" s="81">
        <f t="shared" si="8"/>
        <v>7</v>
      </c>
      <c r="U24" s="82">
        <f t="shared" si="9"/>
        <v>3</v>
      </c>
      <c r="V24" s="83">
        <f>'[4]كشف النقاط'!I353</f>
        <v>4.75</v>
      </c>
      <c r="W24" s="77">
        <f t="shared" si="10"/>
        <v>0</v>
      </c>
      <c r="X24" s="80">
        <f>'[4]كشف النقاط'!I400</f>
        <v>4</v>
      </c>
      <c r="Y24" s="77">
        <f t="shared" si="11"/>
        <v>0</v>
      </c>
      <c r="Z24" s="80">
        <f t="shared" si="12"/>
        <v>4.375</v>
      </c>
      <c r="AA24" s="84">
        <f t="shared" si="13"/>
        <v>0</v>
      </c>
      <c r="AB24" s="80">
        <f>'[4]كشف النقاط'!I169</f>
        <v>5</v>
      </c>
      <c r="AC24" s="101">
        <f t="shared" si="14"/>
        <v>0</v>
      </c>
      <c r="AD24" s="80">
        <f t="shared" si="15"/>
        <v>5</v>
      </c>
      <c r="AE24" s="84">
        <f t="shared" si="16"/>
        <v>0</v>
      </c>
      <c r="AF24" s="80">
        <f t="shared" si="17"/>
        <v>6.6083333333333334</v>
      </c>
      <c r="AG24" s="38">
        <f t="shared" si="18"/>
        <v>3</v>
      </c>
      <c r="AH24" s="39" t="str">
        <f t="shared" si="19"/>
        <v>مؤجل</v>
      </c>
      <c r="AI24" s="53" t="str">
        <f>IF('[4]كشف النقاط'!H22+'[4]كشف النقاط'!H73+'[4]كشف النقاط'!H118+'[4]كشف النقاط'!H169+'[4]كشف النقاط'!H213+'[4]كشف النقاط'!H260+'[4]كشف النقاط'!H305+'[4]كشف النقاط'!H353+'[4]كشف النقاط'!H400&gt;0,"انقاذ"," ")</f>
        <v xml:space="preserve"> </v>
      </c>
    </row>
    <row r="25" spans="1:35" ht="15.6" customHeight="1">
      <c r="B25" s="97">
        <v>15</v>
      </c>
      <c r="C25" s="121" t="s">
        <v>121</v>
      </c>
      <c r="D25" s="121" t="s">
        <v>90</v>
      </c>
      <c r="E25" s="19" t="s">
        <v>25</v>
      </c>
      <c r="F25" s="80">
        <f>'[4]كشف النقاط'!I23</f>
        <v>81</v>
      </c>
      <c r="G25" s="77">
        <f t="shared" si="0"/>
        <v>6</v>
      </c>
      <c r="H25" s="80">
        <f>'[4]كشف النقاط'!I74</f>
        <v>97.5</v>
      </c>
      <c r="I25" s="77">
        <f t="shared" si="1"/>
        <v>6</v>
      </c>
      <c r="J25" s="80">
        <f>'[4]كشف النقاط'!I119</f>
        <v>63</v>
      </c>
      <c r="K25" s="77">
        <f t="shared" si="2"/>
        <v>6</v>
      </c>
      <c r="L25" s="81">
        <f t="shared" si="3"/>
        <v>13.416666666666666</v>
      </c>
      <c r="M25" s="82">
        <f t="shared" si="4"/>
        <v>18</v>
      </c>
      <c r="N25" s="80">
        <f>'[4]كشف النقاط'!I214</f>
        <v>36</v>
      </c>
      <c r="O25" s="77">
        <f t="shared" si="5"/>
        <v>3</v>
      </c>
      <c r="P25" s="80">
        <f>'[4]كشف النقاط'!I261</f>
        <v>40.5</v>
      </c>
      <c r="Q25" s="77">
        <f t="shared" si="6"/>
        <v>3</v>
      </c>
      <c r="R25" s="80">
        <f>'[4]كشف النقاط'!I306</f>
        <v>8.25</v>
      </c>
      <c r="S25" s="77">
        <f t="shared" si="7"/>
        <v>0</v>
      </c>
      <c r="T25" s="81">
        <f t="shared" si="8"/>
        <v>9.4166666666666661</v>
      </c>
      <c r="U25" s="82">
        <f t="shared" si="9"/>
        <v>6</v>
      </c>
      <c r="V25" s="83">
        <f>'[4]كشف النقاط'!I354</f>
        <v>9.25</v>
      </c>
      <c r="W25" s="77">
        <f t="shared" si="10"/>
        <v>0</v>
      </c>
      <c r="X25" s="80">
        <f>'[4]كشف النقاط'!I401</f>
        <v>5</v>
      </c>
      <c r="Y25" s="77">
        <f t="shared" si="11"/>
        <v>0</v>
      </c>
      <c r="Z25" s="80">
        <f t="shared" si="12"/>
        <v>7.125</v>
      </c>
      <c r="AA25" s="84">
        <f t="shared" si="13"/>
        <v>0</v>
      </c>
      <c r="AB25" s="80">
        <f>'[4]كشف النقاط'!I170</f>
        <v>11.5</v>
      </c>
      <c r="AC25" s="101">
        <f t="shared" si="14"/>
        <v>1</v>
      </c>
      <c r="AD25" s="80">
        <f t="shared" si="15"/>
        <v>11.5</v>
      </c>
      <c r="AE25" s="84">
        <f t="shared" si="16"/>
        <v>1</v>
      </c>
      <c r="AF25" s="80">
        <f t="shared" si="17"/>
        <v>11.733333333333333</v>
      </c>
      <c r="AG25" s="38">
        <f t="shared" si="18"/>
        <v>30</v>
      </c>
      <c r="AH25" s="39" t="str">
        <f t="shared" si="19"/>
        <v>ناجح</v>
      </c>
      <c r="AI25" s="53" t="str">
        <f>IF('[4]كشف النقاط'!H23+'[4]كشف النقاط'!H74+'[4]كشف النقاط'!H119+'[4]كشف النقاط'!H170+'[4]كشف النقاط'!H214+'[4]كشف النقاط'!H261+'[4]كشف النقاط'!H306+'[4]كشف النقاط'!H354+'[4]كشف النقاط'!H401&gt;0,"انقاذ"," ")</f>
        <v xml:space="preserve"> </v>
      </c>
    </row>
    <row r="26" spans="1:35" ht="15.6" customHeight="1">
      <c r="B26" s="98">
        <v>16</v>
      </c>
      <c r="C26" s="118" t="s">
        <v>122</v>
      </c>
      <c r="D26" s="119" t="s">
        <v>123</v>
      </c>
      <c r="E26" s="19" t="s">
        <v>25</v>
      </c>
      <c r="F26" s="80">
        <f>'[4]كشف النقاط'!I24</f>
        <v>48</v>
      </c>
      <c r="G26" s="77">
        <f t="shared" si="0"/>
        <v>0</v>
      </c>
      <c r="H26" s="80">
        <f>'[4]كشف النقاط'!I75</f>
        <v>108</v>
      </c>
      <c r="I26" s="77">
        <f t="shared" si="1"/>
        <v>6</v>
      </c>
      <c r="J26" s="80">
        <f>'[4]كشف النقاط'!I120</f>
        <v>54</v>
      </c>
      <c r="K26" s="77">
        <f t="shared" si="2"/>
        <v>0</v>
      </c>
      <c r="L26" s="81">
        <f t="shared" si="3"/>
        <v>11.666666666666666</v>
      </c>
      <c r="M26" s="82">
        <f t="shared" si="4"/>
        <v>18</v>
      </c>
      <c r="N26" s="80">
        <f>'[4]كشف النقاط'!I215</f>
        <v>31.5</v>
      </c>
      <c r="O26" s="77">
        <f t="shared" si="5"/>
        <v>3</v>
      </c>
      <c r="P26" s="80">
        <f>'[4]كشف النقاط'!I262</f>
        <v>42.75</v>
      </c>
      <c r="Q26" s="77">
        <f t="shared" si="6"/>
        <v>3</v>
      </c>
      <c r="R26" s="80">
        <f>'[4]كشف النقاط'!I307</f>
        <v>3</v>
      </c>
      <c r="S26" s="77">
        <f t="shared" si="7"/>
        <v>0</v>
      </c>
      <c r="T26" s="81">
        <f t="shared" si="8"/>
        <v>8.5833333333333339</v>
      </c>
      <c r="U26" s="82">
        <f t="shared" si="9"/>
        <v>6</v>
      </c>
      <c r="V26" s="83">
        <f>'[4]كشف النقاط'!I355</f>
        <v>6.5</v>
      </c>
      <c r="W26" s="77">
        <f t="shared" si="10"/>
        <v>0</v>
      </c>
      <c r="X26" s="80">
        <f>'[4]كشف النقاط'!I402</f>
        <v>4</v>
      </c>
      <c r="Y26" s="77">
        <f t="shared" si="11"/>
        <v>0</v>
      </c>
      <c r="Z26" s="80">
        <f t="shared" si="12"/>
        <v>5.25</v>
      </c>
      <c r="AA26" s="84">
        <f t="shared" si="13"/>
        <v>0</v>
      </c>
      <c r="AB26" s="80">
        <f>'[4]كشف النقاط'!I171</f>
        <v>10</v>
      </c>
      <c r="AC26" s="101">
        <f t="shared" si="14"/>
        <v>1</v>
      </c>
      <c r="AD26" s="80">
        <f t="shared" si="15"/>
        <v>10</v>
      </c>
      <c r="AE26" s="84">
        <f t="shared" si="16"/>
        <v>1</v>
      </c>
      <c r="AF26" s="80">
        <f t="shared" si="17"/>
        <v>10.258333333333333</v>
      </c>
      <c r="AG26" s="38">
        <f t="shared" si="18"/>
        <v>30</v>
      </c>
      <c r="AH26" s="39" t="str">
        <f t="shared" si="19"/>
        <v>ناجح</v>
      </c>
      <c r="AI26" s="53" t="str">
        <f>IF('[4]كشف النقاط'!H24+'[4]كشف النقاط'!H75+'[4]كشف النقاط'!H120+'[4]كشف النقاط'!H171+'[4]كشف النقاط'!H215+'[4]كشف النقاط'!H262+'[4]كشف النقاط'!H307+'[4]كشف النقاط'!H355+'[4]كشف النقاط'!H402&gt;0,"انقاذ"," ")</f>
        <v xml:space="preserve"> </v>
      </c>
    </row>
    <row r="27" spans="1:35" ht="15.6" customHeight="1">
      <c r="B27" s="97">
        <v>17</v>
      </c>
      <c r="C27" s="122" t="s">
        <v>124</v>
      </c>
      <c r="D27" s="41" t="s">
        <v>125</v>
      </c>
      <c r="E27" s="19" t="s">
        <v>278</v>
      </c>
      <c r="F27" s="80">
        <f>'[4]كشف النقاط'!I25</f>
        <v>69</v>
      </c>
      <c r="G27" s="77">
        <f t="shared" si="0"/>
        <v>6</v>
      </c>
      <c r="H27" s="80">
        <f>'[4]كشف النقاط'!I76</f>
        <v>60</v>
      </c>
      <c r="I27" s="77">
        <f t="shared" si="1"/>
        <v>6</v>
      </c>
      <c r="J27" s="80">
        <f>'[4]كشف النقاط'!I121</f>
        <v>63</v>
      </c>
      <c r="K27" s="77">
        <f t="shared" si="2"/>
        <v>6</v>
      </c>
      <c r="L27" s="81">
        <f t="shared" si="3"/>
        <v>10.666666666666666</v>
      </c>
      <c r="M27" s="82">
        <f t="shared" si="4"/>
        <v>18</v>
      </c>
      <c r="N27" s="80">
        <f>'[4]كشف النقاط'!I216</f>
        <v>33</v>
      </c>
      <c r="O27" s="77">
        <f t="shared" si="5"/>
        <v>3</v>
      </c>
      <c r="P27" s="80">
        <f>'[4]كشف النقاط'!I263</f>
        <v>39</v>
      </c>
      <c r="Q27" s="77">
        <f t="shared" si="6"/>
        <v>3</v>
      </c>
      <c r="R27" s="80">
        <f>'[4]كشف النقاط'!I308</f>
        <v>15</v>
      </c>
      <c r="S27" s="77">
        <f t="shared" si="7"/>
        <v>0</v>
      </c>
      <c r="T27" s="81">
        <f t="shared" si="8"/>
        <v>9.6666666666666661</v>
      </c>
      <c r="U27" s="82">
        <f t="shared" si="9"/>
        <v>6</v>
      </c>
      <c r="V27" s="83">
        <f>'[4]كشف النقاط'!I356</f>
        <v>12.625</v>
      </c>
      <c r="W27" s="77">
        <f t="shared" si="10"/>
        <v>1</v>
      </c>
      <c r="X27" s="80">
        <f>'[4]كشف النقاط'!I403</f>
        <v>5</v>
      </c>
      <c r="Y27" s="77">
        <f t="shared" si="11"/>
        <v>0</v>
      </c>
      <c r="Z27" s="80">
        <f t="shared" si="12"/>
        <v>8.8125</v>
      </c>
      <c r="AA27" s="84">
        <f t="shared" si="13"/>
        <v>1</v>
      </c>
      <c r="AB27" s="80">
        <f>'[4]كشف النقاط'!I172</f>
        <v>11</v>
      </c>
      <c r="AC27" s="101">
        <f t="shared" si="14"/>
        <v>1</v>
      </c>
      <c r="AD27" s="80">
        <f t="shared" si="15"/>
        <v>11</v>
      </c>
      <c r="AE27" s="84">
        <f t="shared" si="16"/>
        <v>1</v>
      </c>
      <c r="AF27" s="80">
        <f t="shared" si="17"/>
        <v>10.254166666666666</v>
      </c>
      <c r="AG27" s="38">
        <f t="shared" si="18"/>
        <v>30</v>
      </c>
      <c r="AH27" s="52" t="s">
        <v>95</v>
      </c>
      <c r="AI27" s="114"/>
    </row>
    <row r="28" spans="1:35" ht="15.6" customHeight="1">
      <c r="B28" s="98">
        <v>18</v>
      </c>
      <c r="C28" s="122" t="s">
        <v>126</v>
      </c>
      <c r="D28" s="41" t="s">
        <v>127</v>
      </c>
      <c r="E28" s="19" t="s">
        <v>278</v>
      </c>
      <c r="F28" s="80">
        <f>'[4]كشف النقاط'!I26</f>
        <v>60</v>
      </c>
      <c r="G28" s="77">
        <f t="shared" si="0"/>
        <v>6</v>
      </c>
      <c r="H28" s="80">
        <f>'[4]كشف النقاط'!I77</f>
        <v>69</v>
      </c>
      <c r="I28" s="77">
        <f t="shared" si="1"/>
        <v>6</v>
      </c>
      <c r="J28" s="80">
        <f>'[4]كشف النقاط'!I122</f>
        <v>75</v>
      </c>
      <c r="K28" s="77">
        <f t="shared" si="2"/>
        <v>6</v>
      </c>
      <c r="L28" s="81">
        <f t="shared" si="3"/>
        <v>11.333333333333334</v>
      </c>
      <c r="M28" s="82">
        <f t="shared" si="4"/>
        <v>18</v>
      </c>
      <c r="N28" s="80">
        <f>'[4]كشف النقاط'!I217</f>
        <v>30</v>
      </c>
      <c r="O28" s="77">
        <f t="shared" si="5"/>
        <v>3</v>
      </c>
      <c r="P28" s="80">
        <f>'[4]كشف النقاط'!I264</f>
        <v>32.25</v>
      </c>
      <c r="Q28" s="77">
        <f t="shared" si="6"/>
        <v>3</v>
      </c>
      <c r="R28" s="80">
        <f>'[4]كشف النقاط'!I309</f>
        <v>17.25</v>
      </c>
      <c r="S28" s="77">
        <f t="shared" si="7"/>
        <v>0</v>
      </c>
      <c r="T28" s="81">
        <f t="shared" si="8"/>
        <v>8.8333333333333339</v>
      </c>
      <c r="U28" s="82">
        <f t="shared" si="9"/>
        <v>6</v>
      </c>
      <c r="V28" s="83">
        <f>'[4]كشف النقاط'!I357</f>
        <v>10</v>
      </c>
      <c r="W28" s="77">
        <f t="shared" si="10"/>
        <v>1</v>
      </c>
      <c r="X28" s="80">
        <f>'[4]كشف النقاط'!I404</f>
        <v>11.5</v>
      </c>
      <c r="Y28" s="77">
        <f t="shared" si="11"/>
        <v>1</v>
      </c>
      <c r="Z28" s="80">
        <f t="shared" si="12"/>
        <v>10.75</v>
      </c>
      <c r="AA28" s="84">
        <f t="shared" si="13"/>
        <v>2</v>
      </c>
      <c r="AB28" s="80">
        <f>'[4]كشف النقاط'!I173</f>
        <v>11</v>
      </c>
      <c r="AC28" s="101">
        <f t="shared" si="14"/>
        <v>1</v>
      </c>
      <c r="AD28" s="80">
        <f t="shared" si="15"/>
        <v>11</v>
      </c>
      <c r="AE28" s="84">
        <f t="shared" si="16"/>
        <v>1</v>
      </c>
      <c r="AF28" s="80">
        <f t="shared" si="17"/>
        <v>10.533333333333333</v>
      </c>
      <c r="AG28" s="38">
        <f t="shared" si="18"/>
        <v>30</v>
      </c>
      <c r="AH28" s="52" t="s">
        <v>95</v>
      </c>
      <c r="AI28" s="114"/>
    </row>
    <row r="29" spans="1:35" ht="15.6" customHeight="1">
      <c r="B29" s="97">
        <v>19</v>
      </c>
      <c r="C29" s="122" t="s">
        <v>128</v>
      </c>
      <c r="D29" s="41" t="s">
        <v>129</v>
      </c>
      <c r="E29" s="19" t="s">
        <v>278</v>
      </c>
      <c r="F29" s="80">
        <f>'[4]كشف النقاط'!I27</f>
        <v>66</v>
      </c>
      <c r="G29" s="77">
        <f t="shared" si="0"/>
        <v>6</v>
      </c>
      <c r="H29" s="80">
        <f>'[4]كشف النقاط'!I78</f>
        <v>93</v>
      </c>
      <c r="I29" s="77">
        <f t="shared" si="1"/>
        <v>6</v>
      </c>
      <c r="J29" s="80">
        <f>'[4]كشف النقاط'!I123</f>
        <v>69</v>
      </c>
      <c r="K29" s="77">
        <f t="shared" si="2"/>
        <v>6</v>
      </c>
      <c r="L29" s="81">
        <f t="shared" si="3"/>
        <v>12.666666666666666</v>
      </c>
      <c r="M29" s="82">
        <f t="shared" si="4"/>
        <v>18</v>
      </c>
      <c r="N29" s="80">
        <f>'[4]كشف النقاط'!I218</f>
        <v>42</v>
      </c>
      <c r="O29" s="77">
        <f t="shared" si="5"/>
        <v>3</v>
      </c>
      <c r="P29" s="80">
        <f>'[4]كشف النقاط'!I265</f>
        <v>22.5</v>
      </c>
      <c r="Q29" s="77">
        <f t="shared" si="6"/>
        <v>0</v>
      </c>
      <c r="R29" s="80">
        <f>'[4]كشف النقاط'!I310</f>
        <v>16.5</v>
      </c>
      <c r="S29" s="77">
        <f t="shared" si="7"/>
        <v>0</v>
      </c>
      <c r="T29" s="81">
        <f t="shared" si="8"/>
        <v>9</v>
      </c>
      <c r="U29" s="82">
        <f t="shared" si="9"/>
        <v>3</v>
      </c>
      <c r="V29" s="83">
        <f>'[4]كشف النقاط'!I358</f>
        <v>11</v>
      </c>
      <c r="W29" s="77">
        <f t="shared" si="10"/>
        <v>1</v>
      </c>
      <c r="X29" s="80">
        <f>'[4]كشف النقاط'!I405</f>
        <v>5</v>
      </c>
      <c r="Y29" s="77">
        <f t="shared" si="11"/>
        <v>0</v>
      </c>
      <c r="Z29" s="80">
        <f t="shared" si="12"/>
        <v>8</v>
      </c>
      <c r="AA29" s="84">
        <f t="shared" si="13"/>
        <v>1</v>
      </c>
      <c r="AB29" s="80">
        <f>'[4]كشف النقاط'!I174</f>
        <v>10</v>
      </c>
      <c r="AC29" s="101">
        <f t="shared" si="14"/>
        <v>1</v>
      </c>
      <c r="AD29" s="80">
        <f t="shared" si="15"/>
        <v>10</v>
      </c>
      <c r="AE29" s="84">
        <f t="shared" si="16"/>
        <v>1</v>
      </c>
      <c r="AF29" s="80">
        <f t="shared" si="17"/>
        <v>11.166666666666666</v>
      </c>
      <c r="AG29" s="38">
        <f t="shared" si="18"/>
        <v>30</v>
      </c>
      <c r="AH29" s="52" t="s">
        <v>120</v>
      </c>
      <c r="AI29" s="114"/>
    </row>
    <row r="30" spans="1:35" ht="15.6" customHeight="1">
      <c r="F30" s="89" t="s">
        <v>312</v>
      </c>
      <c r="G30" s="42"/>
      <c r="H30" s="89" t="s">
        <v>146</v>
      </c>
      <c r="I30" s="43"/>
      <c r="J30" s="89" t="s">
        <v>106</v>
      </c>
      <c r="K30" s="42"/>
      <c r="L30" s="89"/>
      <c r="M30" s="43"/>
      <c r="N30" s="89" t="s">
        <v>105</v>
      </c>
      <c r="O30" s="44"/>
      <c r="P30" s="89" t="s">
        <v>247</v>
      </c>
      <c r="Q30" s="42"/>
      <c r="R30" s="89" t="s">
        <v>313</v>
      </c>
      <c r="S30" s="44"/>
      <c r="T30" s="66"/>
      <c r="U30" s="42"/>
      <c r="V30" s="89" t="s">
        <v>35</v>
      </c>
      <c r="W30" s="42"/>
      <c r="X30" s="89" t="s">
        <v>56</v>
      </c>
      <c r="Y30" s="42"/>
      <c r="Z30" s="67"/>
      <c r="AA30" s="90"/>
      <c r="AB30" s="89" t="s">
        <v>131</v>
      </c>
      <c r="AC30" s="43"/>
      <c r="AD30" s="43"/>
    </row>
    <row r="31" spans="1:35" ht="15.6" customHeight="1">
      <c r="F31" s="45"/>
      <c r="G31" s="42"/>
      <c r="H31" s="45"/>
      <c r="I31" s="42"/>
      <c r="J31" s="45"/>
      <c r="K31" s="42"/>
      <c r="L31" s="45"/>
      <c r="M31" s="42"/>
      <c r="N31" s="45"/>
      <c r="O31" s="42"/>
      <c r="P31" s="45"/>
      <c r="Q31" s="42"/>
      <c r="R31" s="45"/>
      <c r="S31" s="42"/>
      <c r="T31" s="45"/>
      <c r="U31" s="42"/>
      <c r="V31" s="45"/>
      <c r="X31" s="45"/>
      <c r="Z31" s="43"/>
      <c r="AA31" s="43"/>
      <c r="AB31" s="45"/>
      <c r="AC31" s="43"/>
      <c r="AD31" s="43"/>
    </row>
    <row r="32" spans="1:35" ht="15.6" customHeight="1">
      <c r="AE32" s="4" t="s">
        <v>36</v>
      </c>
    </row>
    <row r="33" spans="31:31" ht="15.6" customHeight="1">
      <c r="AE33" s="4"/>
    </row>
  </sheetData>
  <sheetProtection password="CC17" sheet="1" objects="1" scenarios="1"/>
  <mergeCells count="5">
    <mergeCell ref="M7:M10"/>
    <mergeCell ref="U7:U10"/>
    <mergeCell ref="AA7:AA10"/>
    <mergeCell ref="AE7:AE10"/>
    <mergeCell ref="AG7:AG10"/>
  </mergeCells>
  <pageMargins left="0" right="0" top="0" bottom="0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0"/>
  <sheetViews>
    <sheetView rightToLeft="1" workbookViewId="0">
      <selection activeCell="S2" sqref="S2:W2"/>
    </sheetView>
  </sheetViews>
  <sheetFormatPr baseColWidth="10" defaultRowHeight="15"/>
  <cols>
    <col min="1" max="1" width="3.109375" style="3" customWidth="1"/>
    <col min="2" max="2" width="3.44140625" customWidth="1"/>
    <col min="3" max="3" width="4.77734375" customWidth="1"/>
    <col min="4" max="4" width="6.21875" customWidth="1"/>
    <col min="5" max="5" width="3.33203125" customWidth="1"/>
    <col min="6" max="6" width="4.33203125" customWidth="1"/>
    <col min="7" max="7" width="4" customWidth="1"/>
    <col min="8" max="8" width="4.88671875" customWidth="1"/>
    <col min="9" max="9" width="2.88671875" customWidth="1"/>
    <col min="10" max="10" width="4" customWidth="1"/>
    <col min="11" max="11" width="3.88671875" customWidth="1"/>
    <col min="12" max="12" width="6.109375" customWidth="1"/>
    <col min="13" max="13" width="3.33203125" customWidth="1"/>
    <col min="14" max="14" width="5" customWidth="1"/>
    <col min="15" max="15" width="3.109375" customWidth="1"/>
    <col min="16" max="16" width="4.109375" customWidth="1"/>
    <col min="17" max="17" width="3.33203125" customWidth="1"/>
    <col min="18" max="18" width="4.88671875" customWidth="1"/>
    <col min="19" max="19" width="3.88671875" customWidth="1"/>
    <col min="20" max="20" width="4.77734375" customWidth="1"/>
    <col min="21" max="21" width="4.88671875" customWidth="1"/>
    <col min="22" max="22" width="4.21875" customWidth="1"/>
    <col min="23" max="23" width="3.33203125" customWidth="1"/>
    <col min="24" max="24" width="4.88671875" customWidth="1"/>
    <col min="25" max="25" width="4.6640625" customWidth="1"/>
  </cols>
  <sheetData>
    <row r="1" spans="2:25" ht="18">
      <c r="B1" s="1" t="s">
        <v>0</v>
      </c>
      <c r="C1" s="1"/>
      <c r="S1" s="91" t="s">
        <v>314</v>
      </c>
    </row>
    <row r="2" spans="2:25" ht="18">
      <c r="B2" s="1" t="s">
        <v>1</v>
      </c>
      <c r="C2" s="1"/>
      <c r="S2" s="2" t="s">
        <v>37</v>
      </c>
    </row>
    <row r="3" spans="2:25" ht="18">
      <c r="B3" s="1" t="s">
        <v>2</v>
      </c>
      <c r="C3" s="1"/>
      <c r="S3" s="2" t="s">
        <v>3</v>
      </c>
    </row>
    <row r="5" spans="2:25" ht="18">
      <c r="C5" s="3" t="s">
        <v>38</v>
      </c>
      <c r="J5" s="1" t="s">
        <v>148</v>
      </c>
      <c r="T5" s="1" t="s">
        <v>5</v>
      </c>
      <c r="W5" s="3" t="s">
        <v>6</v>
      </c>
    </row>
    <row r="6" spans="2:25" ht="18">
      <c r="Q6" s="4"/>
    </row>
    <row r="7" spans="2:25">
      <c r="B7" s="5"/>
      <c r="C7" s="5"/>
      <c r="D7" s="5"/>
      <c r="E7" s="6"/>
      <c r="F7" s="7" t="s">
        <v>315</v>
      </c>
      <c r="G7" s="8"/>
      <c r="H7" s="8"/>
      <c r="I7" s="8"/>
      <c r="J7" s="8"/>
      <c r="K7" s="147" t="s">
        <v>7</v>
      </c>
      <c r="L7" s="10"/>
      <c r="M7" s="8"/>
      <c r="N7" s="8" t="s">
        <v>316</v>
      </c>
      <c r="O7" s="8"/>
      <c r="P7" s="8"/>
      <c r="Q7" s="147" t="s">
        <v>7</v>
      </c>
      <c r="R7" s="7" t="s">
        <v>317</v>
      </c>
      <c r="S7" s="8"/>
      <c r="T7" s="8"/>
      <c r="U7" s="147" t="s">
        <v>7</v>
      </c>
      <c r="V7" s="5"/>
      <c r="W7" s="147" t="s">
        <v>7</v>
      </c>
      <c r="X7" s="11"/>
      <c r="Y7" s="12"/>
    </row>
    <row r="8" spans="2:25">
      <c r="B8" s="70" t="s">
        <v>8</v>
      </c>
      <c r="C8" s="70" t="s">
        <v>9</v>
      </c>
      <c r="D8" s="71" t="s">
        <v>10</v>
      </c>
      <c r="E8" s="99" t="s">
        <v>11</v>
      </c>
      <c r="F8" s="13" t="s">
        <v>156</v>
      </c>
      <c r="G8" s="14"/>
      <c r="H8" s="15" t="s">
        <v>209</v>
      </c>
      <c r="I8" s="14"/>
      <c r="J8" s="16"/>
      <c r="K8" s="148"/>
      <c r="L8" s="14" t="s">
        <v>318</v>
      </c>
      <c r="M8" s="16"/>
      <c r="N8" s="16" t="s">
        <v>319</v>
      </c>
      <c r="O8" s="15"/>
      <c r="P8" s="16"/>
      <c r="Q8" s="148"/>
      <c r="R8" s="15" t="s">
        <v>320</v>
      </c>
      <c r="S8" s="15"/>
      <c r="T8" s="16"/>
      <c r="U8" s="148"/>
      <c r="V8" s="20" t="s">
        <v>14</v>
      </c>
      <c r="W8" s="148"/>
      <c r="X8" s="17"/>
      <c r="Y8" s="18"/>
    </row>
    <row r="9" spans="2:25">
      <c r="B9" s="20"/>
      <c r="C9" s="20"/>
      <c r="D9" s="20"/>
      <c r="E9" s="17"/>
      <c r="F9" s="21"/>
      <c r="G9" s="22"/>
      <c r="H9" s="23" t="s">
        <v>321</v>
      </c>
      <c r="I9" s="22"/>
      <c r="J9" s="73" t="s">
        <v>16</v>
      </c>
      <c r="K9" s="148"/>
      <c r="L9" s="25" t="s">
        <v>322</v>
      </c>
      <c r="M9" s="22"/>
      <c r="N9" s="23" t="s">
        <v>323</v>
      </c>
      <c r="O9" s="25"/>
      <c r="P9" s="26" t="s">
        <v>16</v>
      </c>
      <c r="Q9" s="148"/>
      <c r="R9" s="23"/>
      <c r="S9" s="22"/>
      <c r="T9" s="26"/>
      <c r="U9" s="148"/>
      <c r="V9" s="20" t="s">
        <v>17</v>
      </c>
      <c r="W9" s="148"/>
      <c r="X9" s="17" t="s">
        <v>18</v>
      </c>
      <c r="Y9" s="18"/>
    </row>
    <row r="10" spans="2:25">
      <c r="B10" s="75"/>
      <c r="C10" s="75"/>
      <c r="D10" s="76"/>
      <c r="E10" s="76"/>
      <c r="F10" s="77" t="s">
        <v>16</v>
      </c>
      <c r="G10" s="77" t="s">
        <v>19</v>
      </c>
      <c r="H10" s="77" t="s">
        <v>16</v>
      </c>
      <c r="I10" s="77" t="s">
        <v>19</v>
      </c>
      <c r="J10" s="78"/>
      <c r="K10" s="149"/>
      <c r="L10" s="77" t="s">
        <v>16</v>
      </c>
      <c r="M10" s="77" t="s">
        <v>19</v>
      </c>
      <c r="N10" s="77" t="s">
        <v>16</v>
      </c>
      <c r="O10" s="77" t="s">
        <v>19</v>
      </c>
      <c r="P10" s="78"/>
      <c r="Q10" s="149"/>
      <c r="R10" s="79" t="s">
        <v>16</v>
      </c>
      <c r="S10" s="77" t="s">
        <v>19</v>
      </c>
      <c r="T10" s="78" t="s">
        <v>16</v>
      </c>
      <c r="U10" s="149"/>
      <c r="V10" s="32"/>
      <c r="W10" s="149"/>
      <c r="X10" s="33"/>
      <c r="Y10" s="18"/>
    </row>
    <row r="11" spans="2:25">
      <c r="B11" s="123">
        <v>1</v>
      </c>
      <c r="C11" s="124" t="s">
        <v>324</v>
      </c>
      <c r="D11" s="125" t="s">
        <v>325</v>
      </c>
      <c r="E11" s="19"/>
      <c r="F11" s="80">
        <f>'[5]كشف النقاط'!I9</f>
        <v>98</v>
      </c>
      <c r="G11" s="77">
        <f>IF(F11&lt;80,0,8)</f>
        <v>8</v>
      </c>
      <c r="H11" s="80">
        <f>'[5]كشف النقاط'!I59</f>
        <v>102</v>
      </c>
      <c r="I11" s="77">
        <f>IF(H11&lt;80,0,8)</f>
        <v>8</v>
      </c>
      <c r="J11" s="81">
        <f>(H11+F11)/16</f>
        <v>12.5</v>
      </c>
      <c r="K11" s="82">
        <f>IF(J11&lt;10,I11+G11,16)</f>
        <v>16</v>
      </c>
      <c r="L11" s="80">
        <f>'[5]كشف النقاط'!I110</f>
        <v>72.5</v>
      </c>
      <c r="M11" s="77">
        <f>IF(L11&lt;50,0,5)</f>
        <v>5</v>
      </c>
      <c r="N11" s="80">
        <f>'[5]كشف النقاط'!I158</f>
        <v>67.5</v>
      </c>
      <c r="O11" s="77">
        <f>IF(N11&lt;50,0,5)</f>
        <v>5</v>
      </c>
      <c r="P11" s="81">
        <f>(N11+L11)/10</f>
        <v>14</v>
      </c>
      <c r="Q11" s="82">
        <f>IF(P11&lt;10,O11+M11,10)</f>
        <v>10</v>
      </c>
      <c r="R11" s="83">
        <f>'[5]كشف النقاط'!I207</f>
        <v>62</v>
      </c>
      <c r="S11" s="77">
        <f>IF(R11&lt;40,0,4)</f>
        <v>4</v>
      </c>
      <c r="T11" s="80">
        <f>R11/4</f>
        <v>15.5</v>
      </c>
      <c r="U11" s="126">
        <f>S11</f>
        <v>4</v>
      </c>
      <c r="V11" s="80">
        <f>(R11+N11+L11+H11+F11)/30</f>
        <v>13.4</v>
      </c>
      <c r="W11" s="38">
        <f>IF(V11&lt;10,U11+Q11+K11,30)</f>
        <v>30</v>
      </c>
      <c r="X11" s="52"/>
      <c r="Y11" s="114"/>
    </row>
    <row r="12" spans="2:25">
      <c r="B12" s="123">
        <v>2</v>
      </c>
      <c r="C12" s="124" t="s">
        <v>326</v>
      </c>
      <c r="D12" s="125" t="s">
        <v>327</v>
      </c>
      <c r="E12" s="19"/>
      <c r="F12" s="80">
        <f>'[5]كشف النقاط'!I10</f>
        <v>72</v>
      </c>
      <c r="G12" s="77">
        <f t="shared" ref="G12:G25" si="0">IF(F12&lt;80,0,8)</f>
        <v>0</v>
      </c>
      <c r="H12" s="80">
        <f>'[5]كشف النقاط'!I60</f>
        <v>90</v>
      </c>
      <c r="I12" s="77">
        <f t="shared" ref="I12:I25" si="1">IF(H12&lt;80,0,8)</f>
        <v>8</v>
      </c>
      <c r="J12" s="81">
        <f t="shared" ref="J12:J25" si="2">(H12+F12)/16</f>
        <v>10.125</v>
      </c>
      <c r="K12" s="82">
        <f t="shared" ref="K12:K25" si="3">IF(J12&lt;10,I12+G12,16)</f>
        <v>16</v>
      </c>
      <c r="L12" s="80">
        <f>'[5]كشف النقاط'!I111</f>
        <v>45</v>
      </c>
      <c r="M12" s="77">
        <f t="shared" ref="M12:M25" si="4">IF(L12&lt;50,0,5)</f>
        <v>0</v>
      </c>
      <c r="N12" s="80">
        <f>'[5]كشف النقاط'!I159</f>
        <v>55</v>
      </c>
      <c r="O12" s="77">
        <f t="shared" ref="O12:O25" si="5">IF(N12&lt;50,0,5)</f>
        <v>5</v>
      </c>
      <c r="P12" s="81">
        <f t="shared" ref="P12:P25" si="6">(N12+L12)/10</f>
        <v>10</v>
      </c>
      <c r="Q12" s="82">
        <f t="shared" ref="Q12:Q25" si="7">IF(P12&lt;10,O12+M12,10)</f>
        <v>10</v>
      </c>
      <c r="R12" s="83">
        <f>'[5]كشف النقاط'!I208</f>
        <v>54</v>
      </c>
      <c r="S12" s="77">
        <f t="shared" ref="S12:S25" si="8">IF(R12&lt;40,0,4)</f>
        <v>4</v>
      </c>
      <c r="T12" s="80">
        <f t="shared" ref="T12:T25" si="9">R12/4</f>
        <v>13.5</v>
      </c>
      <c r="U12" s="126">
        <f t="shared" ref="U12:U25" si="10">S12</f>
        <v>4</v>
      </c>
      <c r="V12" s="80">
        <f t="shared" ref="V12:V25" si="11">(R12+N12+L12+H12+F12)/30</f>
        <v>10.533333333333333</v>
      </c>
      <c r="W12" s="38">
        <f t="shared" ref="W12:W25" si="12">IF(V12&lt;10,U12+Q12+K12,30)</f>
        <v>30</v>
      </c>
      <c r="X12" s="52"/>
      <c r="Y12" s="114"/>
    </row>
    <row r="13" spans="2:25">
      <c r="B13" s="123">
        <v>3</v>
      </c>
      <c r="C13" s="127" t="s">
        <v>328</v>
      </c>
      <c r="D13" s="127" t="s">
        <v>188</v>
      </c>
      <c r="E13" s="19"/>
      <c r="F13" s="80">
        <f>'[5]كشف النقاط'!I11</f>
        <v>86</v>
      </c>
      <c r="G13" s="77">
        <f t="shared" si="0"/>
        <v>8</v>
      </c>
      <c r="H13" s="80">
        <f>'[5]كشف النقاط'!I61</f>
        <v>106</v>
      </c>
      <c r="I13" s="77">
        <f t="shared" si="1"/>
        <v>8</v>
      </c>
      <c r="J13" s="81">
        <f t="shared" si="2"/>
        <v>12</v>
      </c>
      <c r="K13" s="82">
        <f t="shared" si="3"/>
        <v>16</v>
      </c>
      <c r="L13" s="80">
        <f>'[5]كشف النقاط'!I112</f>
        <v>60</v>
      </c>
      <c r="M13" s="77">
        <f t="shared" si="4"/>
        <v>5</v>
      </c>
      <c r="N13" s="80">
        <f>'[5]كشف النقاط'!I160</f>
        <v>57.5</v>
      </c>
      <c r="O13" s="77">
        <f t="shared" si="5"/>
        <v>5</v>
      </c>
      <c r="P13" s="81">
        <f t="shared" si="6"/>
        <v>11.75</v>
      </c>
      <c r="Q13" s="82">
        <f t="shared" si="7"/>
        <v>10</v>
      </c>
      <c r="R13" s="83">
        <f>'[5]كشف النقاط'!I209</f>
        <v>64</v>
      </c>
      <c r="S13" s="77">
        <f t="shared" si="8"/>
        <v>4</v>
      </c>
      <c r="T13" s="80">
        <f t="shared" si="9"/>
        <v>16</v>
      </c>
      <c r="U13" s="126">
        <f t="shared" si="10"/>
        <v>4</v>
      </c>
      <c r="V13" s="80">
        <f t="shared" si="11"/>
        <v>12.45</v>
      </c>
      <c r="W13" s="38">
        <f t="shared" si="12"/>
        <v>30</v>
      </c>
      <c r="X13" s="52"/>
      <c r="Y13" s="114"/>
    </row>
    <row r="14" spans="2:25">
      <c r="B14" s="123">
        <v>4</v>
      </c>
      <c r="C14" s="128" t="s">
        <v>109</v>
      </c>
      <c r="D14" s="129" t="s">
        <v>42</v>
      </c>
      <c r="E14" s="19"/>
      <c r="F14" s="80">
        <f>'[5]كشف النقاط'!I12</f>
        <v>96</v>
      </c>
      <c r="G14" s="77">
        <f t="shared" si="0"/>
        <v>8</v>
      </c>
      <c r="H14" s="80">
        <f>'[5]كشف النقاط'!I62</f>
        <v>68</v>
      </c>
      <c r="I14" s="77">
        <f t="shared" si="1"/>
        <v>0</v>
      </c>
      <c r="J14" s="81">
        <f t="shared" si="2"/>
        <v>10.25</v>
      </c>
      <c r="K14" s="82">
        <f t="shared" si="3"/>
        <v>16</v>
      </c>
      <c r="L14" s="80">
        <f>'[5]كشف النقاط'!I113</f>
        <v>60</v>
      </c>
      <c r="M14" s="77">
        <f t="shared" si="4"/>
        <v>5</v>
      </c>
      <c r="N14" s="80">
        <f>'[5]كشف النقاط'!I161</f>
        <v>55</v>
      </c>
      <c r="O14" s="77">
        <f t="shared" si="5"/>
        <v>5</v>
      </c>
      <c r="P14" s="81">
        <f t="shared" si="6"/>
        <v>11.5</v>
      </c>
      <c r="Q14" s="82">
        <f t="shared" si="7"/>
        <v>10</v>
      </c>
      <c r="R14" s="83">
        <f>'[5]كشف النقاط'!I210</f>
        <v>50</v>
      </c>
      <c r="S14" s="77">
        <f t="shared" si="8"/>
        <v>4</v>
      </c>
      <c r="T14" s="80">
        <f t="shared" si="9"/>
        <v>12.5</v>
      </c>
      <c r="U14" s="126">
        <f t="shared" si="10"/>
        <v>4</v>
      </c>
      <c r="V14" s="80">
        <f t="shared" si="11"/>
        <v>10.966666666666667</v>
      </c>
      <c r="W14" s="38">
        <f t="shared" si="12"/>
        <v>30</v>
      </c>
      <c r="X14" s="52"/>
      <c r="Y14" s="114"/>
    </row>
    <row r="15" spans="2:25">
      <c r="B15" s="123">
        <v>5</v>
      </c>
      <c r="C15" s="124" t="s">
        <v>329</v>
      </c>
      <c r="D15" s="125" t="s">
        <v>60</v>
      </c>
      <c r="E15" s="19"/>
      <c r="F15" s="80">
        <f>'[5]كشف النقاط'!I13</f>
        <v>86</v>
      </c>
      <c r="G15" s="77">
        <f t="shared" si="0"/>
        <v>8</v>
      </c>
      <c r="H15" s="80">
        <f>'[5]كشف النقاط'!I63</f>
        <v>102</v>
      </c>
      <c r="I15" s="77">
        <f t="shared" si="1"/>
        <v>8</v>
      </c>
      <c r="J15" s="81">
        <f t="shared" si="2"/>
        <v>11.75</v>
      </c>
      <c r="K15" s="82">
        <f t="shared" si="3"/>
        <v>16</v>
      </c>
      <c r="L15" s="80">
        <f>'[5]كشف النقاط'!I114</f>
        <v>37.5</v>
      </c>
      <c r="M15" s="77">
        <f t="shared" si="4"/>
        <v>0</v>
      </c>
      <c r="N15" s="80">
        <f>'[5]كشف النقاط'!I162</f>
        <v>57.5</v>
      </c>
      <c r="O15" s="77">
        <f t="shared" si="5"/>
        <v>5</v>
      </c>
      <c r="P15" s="81">
        <f t="shared" si="6"/>
        <v>9.5</v>
      </c>
      <c r="Q15" s="82">
        <f t="shared" si="7"/>
        <v>5</v>
      </c>
      <c r="R15" s="83">
        <f>'[5]كشف النقاط'!I211</f>
        <v>64</v>
      </c>
      <c r="S15" s="77">
        <f t="shared" si="8"/>
        <v>4</v>
      </c>
      <c r="T15" s="80">
        <f t="shared" si="9"/>
        <v>16</v>
      </c>
      <c r="U15" s="126">
        <f t="shared" si="10"/>
        <v>4</v>
      </c>
      <c r="V15" s="80">
        <f t="shared" si="11"/>
        <v>11.566666666666666</v>
      </c>
      <c r="W15" s="38">
        <f t="shared" si="12"/>
        <v>30</v>
      </c>
      <c r="X15" s="52"/>
      <c r="Y15" s="114"/>
    </row>
    <row r="16" spans="2:25">
      <c r="B16" s="123">
        <v>6</v>
      </c>
      <c r="C16" s="124" t="s">
        <v>330</v>
      </c>
      <c r="D16" s="125" t="s">
        <v>144</v>
      </c>
      <c r="E16" s="19"/>
      <c r="F16" s="80">
        <f>'[5]كشف النقاط'!I14</f>
        <v>80</v>
      </c>
      <c r="G16" s="77">
        <f t="shared" si="0"/>
        <v>8</v>
      </c>
      <c r="H16" s="80">
        <f>'[5]كشف النقاط'!I64</f>
        <v>67</v>
      </c>
      <c r="I16" s="77">
        <f t="shared" si="1"/>
        <v>0</v>
      </c>
      <c r="J16" s="81">
        <f t="shared" si="2"/>
        <v>9.1875</v>
      </c>
      <c r="K16" s="82">
        <f t="shared" si="3"/>
        <v>8</v>
      </c>
      <c r="L16" s="80">
        <f>'[5]كشف النقاط'!I115</f>
        <v>50</v>
      </c>
      <c r="M16" s="77">
        <f t="shared" si="4"/>
        <v>5</v>
      </c>
      <c r="N16" s="80">
        <f>'[5]كشف النقاط'!I163</f>
        <v>55</v>
      </c>
      <c r="O16" s="77">
        <f t="shared" si="5"/>
        <v>5</v>
      </c>
      <c r="P16" s="81">
        <f t="shared" si="6"/>
        <v>10.5</v>
      </c>
      <c r="Q16" s="82">
        <f t="shared" si="7"/>
        <v>10</v>
      </c>
      <c r="R16" s="83">
        <f>'[5]كشف النقاط'!I212</f>
        <v>48</v>
      </c>
      <c r="S16" s="77">
        <f t="shared" si="8"/>
        <v>4</v>
      </c>
      <c r="T16" s="80">
        <f t="shared" si="9"/>
        <v>12</v>
      </c>
      <c r="U16" s="126">
        <f t="shared" si="10"/>
        <v>4</v>
      </c>
      <c r="V16" s="80">
        <f t="shared" si="11"/>
        <v>10</v>
      </c>
      <c r="W16" s="38">
        <f t="shared" si="12"/>
        <v>30</v>
      </c>
      <c r="X16" s="52"/>
      <c r="Y16" s="114" t="s">
        <v>331</v>
      </c>
    </row>
    <row r="17" spans="2:25">
      <c r="B17" s="123">
        <v>7</v>
      </c>
      <c r="C17" s="124" t="s">
        <v>332</v>
      </c>
      <c r="D17" s="125" t="s">
        <v>22</v>
      </c>
      <c r="E17" s="19"/>
      <c r="F17" s="80">
        <f>'[5]كشف النقاط'!I15</f>
        <v>82</v>
      </c>
      <c r="G17" s="77">
        <f t="shared" si="0"/>
        <v>8</v>
      </c>
      <c r="H17" s="80">
        <f>'[5]كشف النقاط'!I65</f>
        <v>76</v>
      </c>
      <c r="I17" s="77">
        <f t="shared" si="1"/>
        <v>0</v>
      </c>
      <c r="J17" s="81">
        <f t="shared" si="2"/>
        <v>9.875</v>
      </c>
      <c r="K17" s="82">
        <f t="shared" si="3"/>
        <v>8</v>
      </c>
      <c r="L17" s="80">
        <f>'[5]كشف النقاط'!I116</f>
        <v>50</v>
      </c>
      <c r="M17" s="77">
        <f t="shared" si="4"/>
        <v>5</v>
      </c>
      <c r="N17" s="80">
        <f>'[5]كشف النقاط'!I164</f>
        <v>52.5</v>
      </c>
      <c r="O17" s="77">
        <f t="shared" si="5"/>
        <v>5</v>
      </c>
      <c r="P17" s="81">
        <f t="shared" si="6"/>
        <v>10.25</v>
      </c>
      <c r="Q17" s="82">
        <f t="shared" si="7"/>
        <v>10</v>
      </c>
      <c r="R17" s="83">
        <f>'[5]كشف النقاط'!I213</f>
        <v>64</v>
      </c>
      <c r="S17" s="77">
        <f t="shared" si="8"/>
        <v>4</v>
      </c>
      <c r="T17" s="80">
        <f t="shared" si="9"/>
        <v>16</v>
      </c>
      <c r="U17" s="126">
        <f t="shared" si="10"/>
        <v>4</v>
      </c>
      <c r="V17" s="80">
        <f t="shared" si="11"/>
        <v>10.816666666666666</v>
      </c>
      <c r="W17" s="38">
        <f t="shared" si="12"/>
        <v>30</v>
      </c>
      <c r="X17" s="52"/>
      <c r="Y17" s="114"/>
    </row>
    <row r="18" spans="2:25">
      <c r="B18" s="123">
        <v>8</v>
      </c>
      <c r="C18" s="130" t="s">
        <v>333</v>
      </c>
      <c r="D18" s="113" t="s">
        <v>334</v>
      </c>
      <c r="E18" s="19"/>
      <c r="F18" s="80">
        <f>'[5]كشف النقاط'!I16</f>
        <v>82</v>
      </c>
      <c r="G18" s="77">
        <f t="shared" si="0"/>
        <v>8</v>
      </c>
      <c r="H18" s="80">
        <f>'[5]كشف النقاط'!I66</f>
        <v>60</v>
      </c>
      <c r="I18" s="77">
        <f t="shared" si="1"/>
        <v>0</v>
      </c>
      <c r="J18" s="81">
        <f t="shared" si="2"/>
        <v>8.875</v>
      </c>
      <c r="K18" s="82">
        <f t="shared" si="3"/>
        <v>8</v>
      </c>
      <c r="L18" s="80">
        <f>'[5]كشف النقاط'!I117</f>
        <v>35</v>
      </c>
      <c r="M18" s="77">
        <f t="shared" si="4"/>
        <v>0</v>
      </c>
      <c r="N18" s="80">
        <f>'[5]كشف النقاط'!I165</f>
        <v>55</v>
      </c>
      <c r="O18" s="77">
        <f t="shared" si="5"/>
        <v>5</v>
      </c>
      <c r="P18" s="81">
        <f t="shared" si="6"/>
        <v>9</v>
      </c>
      <c r="Q18" s="82">
        <f t="shared" si="7"/>
        <v>5</v>
      </c>
      <c r="R18" s="83">
        <f>'[5]كشف النقاط'!I214</f>
        <v>40</v>
      </c>
      <c r="S18" s="77">
        <f t="shared" si="8"/>
        <v>4</v>
      </c>
      <c r="T18" s="80">
        <f t="shared" si="9"/>
        <v>10</v>
      </c>
      <c r="U18" s="126">
        <f t="shared" si="10"/>
        <v>4</v>
      </c>
      <c r="V18" s="80">
        <f t="shared" si="11"/>
        <v>9.0666666666666664</v>
      </c>
      <c r="W18" s="38">
        <f t="shared" si="12"/>
        <v>17</v>
      </c>
      <c r="X18" s="52"/>
      <c r="Y18" s="114"/>
    </row>
    <row r="19" spans="2:25">
      <c r="B19" s="123">
        <v>9</v>
      </c>
      <c r="C19" s="112" t="s">
        <v>335</v>
      </c>
      <c r="D19" s="113" t="s">
        <v>59</v>
      </c>
      <c r="E19" s="19"/>
      <c r="F19" s="80">
        <f>'[5]كشف النقاط'!I17</f>
        <v>82</v>
      </c>
      <c r="G19" s="77">
        <f t="shared" si="0"/>
        <v>8</v>
      </c>
      <c r="H19" s="80">
        <f>'[5]كشف النقاط'!I67</f>
        <v>68</v>
      </c>
      <c r="I19" s="77">
        <f t="shared" si="1"/>
        <v>0</v>
      </c>
      <c r="J19" s="81">
        <f t="shared" si="2"/>
        <v>9.375</v>
      </c>
      <c r="K19" s="82">
        <f t="shared" si="3"/>
        <v>8</v>
      </c>
      <c r="L19" s="80">
        <f>'[5]كشف النقاط'!I118</f>
        <v>7.5</v>
      </c>
      <c r="M19" s="77">
        <f t="shared" si="4"/>
        <v>0</v>
      </c>
      <c r="N19" s="80">
        <f>'[5]كشف النقاط'!I166</f>
        <v>52.5</v>
      </c>
      <c r="O19" s="77">
        <f t="shared" si="5"/>
        <v>5</v>
      </c>
      <c r="P19" s="81">
        <f t="shared" si="6"/>
        <v>6</v>
      </c>
      <c r="Q19" s="82">
        <f t="shared" si="7"/>
        <v>5</v>
      </c>
      <c r="R19" s="83">
        <f>'[5]كشف النقاط'!I215</f>
        <v>30</v>
      </c>
      <c r="S19" s="77">
        <f t="shared" si="8"/>
        <v>0</v>
      </c>
      <c r="T19" s="80">
        <f t="shared" si="9"/>
        <v>7.5</v>
      </c>
      <c r="U19" s="126">
        <f t="shared" si="10"/>
        <v>0</v>
      </c>
      <c r="V19" s="80">
        <f t="shared" si="11"/>
        <v>8</v>
      </c>
      <c r="W19" s="38">
        <f t="shared" si="12"/>
        <v>13</v>
      </c>
      <c r="X19" s="52"/>
      <c r="Y19" s="114"/>
    </row>
    <row r="20" spans="2:25">
      <c r="B20" s="123">
        <v>10</v>
      </c>
      <c r="C20" s="128" t="s">
        <v>23</v>
      </c>
      <c r="D20" s="129" t="s">
        <v>24</v>
      </c>
      <c r="E20" s="56" t="s">
        <v>25</v>
      </c>
      <c r="F20" s="80">
        <f>'[5]كشف النقاط'!I18</f>
        <v>76</v>
      </c>
      <c r="G20" s="77">
        <f t="shared" si="0"/>
        <v>0</v>
      </c>
      <c r="H20" s="80">
        <f>'[5]كشف النقاط'!I68</f>
        <v>68</v>
      </c>
      <c r="I20" s="77">
        <f t="shared" si="1"/>
        <v>0</v>
      </c>
      <c r="J20" s="81">
        <f t="shared" si="2"/>
        <v>9</v>
      </c>
      <c r="K20" s="82">
        <f t="shared" si="3"/>
        <v>0</v>
      </c>
      <c r="L20" s="80">
        <f>'[5]كشف النقاط'!I119</f>
        <v>52.5</v>
      </c>
      <c r="M20" s="77">
        <f t="shared" si="4"/>
        <v>5</v>
      </c>
      <c r="N20" s="80">
        <f>'[5]كشف النقاط'!I167</f>
        <v>52.5</v>
      </c>
      <c r="O20" s="77">
        <f t="shared" si="5"/>
        <v>5</v>
      </c>
      <c r="P20" s="81">
        <f t="shared" si="6"/>
        <v>10.5</v>
      </c>
      <c r="Q20" s="82">
        <f t="shared" si="7"/>
        <v>10</v>
      </c>
      <c r="R20" s="83">
        <f>'[5]كشف النقاط'!I216</f>
        <v>28</v>
      </c>
      <c r="S20" s="77">
        <f t="shared" si="8"/>
        <v>0</v>
      </c>
      <c r="T20" s="80">
        <f t="shared" si="9"/>
        <v>7</v>
      </c>
      <c r="U20" s="126">
        <f t="shared" si="10"/>
        <v>0</v>
      </c>
      <c r="V20" s="80">
        <f t="shared" si="11"/>
        <v>9.2333333333333325</v>
      </c>
      <c r="W20" s="38">
        <f t="shared" si="12"/>
        <v>10</v>
      </c>
      <c r="X20" s="52"/>
      <c r="Y20" s="114"/>
    </row>
    <row r="21" spans="2:25">
      <c r="B21" s="123">
        <v>11</v>
      </c>
      <c r="C21" s="128" t="s">
        <v>26</v>
      </c>
      <c r="D21" s="129" t="s">
        <v>27</v>
      </c>
      <c r="E21" s="19" t="s">
        <v>25</v>
      </c>
      <c r="F21" s="80">
        <f>'[5]كشف النقاط'!I19</f>
        <v>66</v>
      </c>
      <c r="G21" s="77">
        <f t="shared" si="0"/>
        <v>0</v>
      </c>
      <c r="H21" s="80">
        <f>'[5]كشف النقاط'!I69</f>
        <v>56</v>
      </c>
      <c r="I21" s="77">
        <f t="shared" si="1"/>
        <v>0</v>
      </c>
      <c r="J21" s="81">
        <f t="shared" si="2"/>
        <v>7.625</v>
      </c>
      <c r="K21" s="82">
        <f t="shared" si="3"/>
        <v>0</v>
      </c>
      <c r="L21" s="80">
        <f>'[5]كشف النقاط'!I120</f>
        <v>52.5</v>
      </c>
      <c r="M21" s="77">
        <f t="shared" si="4"/>
        <v>5</v>
      </c>
      <c r="N21" s="80">
        <f>'[5]كشف النقاط'!I168</f>
        <v>52.5</v>
      </c>
      <c r="O21" s="77">
        <f t="shared" si="5"/>
        <v>5</v>
      </c>
      <c r="P21" s="81">
        <f t="shared" si="6"/>
        <v>10.5</v>
      </c>
      <c r="Q21" s="82">
        <f t="shared" si="7"/>
        <v>10</v>
      </c>
      <c r="R21" s="83">
        <f>'[5]كشف النقاط'!I217</f>
        <v>48</v>
      </c>
      <c r="S21" s="77">
        <f t="shared" si="8"/>
        <v>4</v>
      </c>
      <c r="T21" s="80">
        <f t="shared" si="9"/>
        <v>12</v>
      </c>
      <c r="U21" s="126">
        <f t="shared" si="10"/>
        <v>4</v>
      </c>
      <c r="V21" s="80">
        <f t="shared" si="11"/>
        <v>9.1666666666666661</v>
      </c>
      <c r="W21" s="38">
        <f t="shared" si="12"/>
        <v>14</v>
      </c>
      <c r="X21" s="52"/>
      <c r="Y21" s="114"/>
    </row>
    <row r="22" spans="2:25">
      <c r="B22" s="123">
        <v>12</v>
      </c>
      <c r="C22" s="128" t="s">
        <v>28</v>
      </c>
      <c r="D22" s="129" t="s">
        <v>29</v>
      </c>
      <c r="E22" s="19" t="s">
        <v>25</v>
      </c>
      <c r="F22" s="80">
        <f>'[5]كشف النقاط'!I20</f>
        <v>56</v>
      </c>
      <c r="G22" s="77">
        <f t="shared" si="0"/>
        <v>0</v>
      </c>
      <c r="H22" s="80">
        <f>'[5]كشف النقاط'!I70</f>
        <v>64</v>
      </c>
      <c r="I22" s="77">
        <f t="shared" si="1"/>
        <v>0</v>
      </c>
      <c r="J22" s="81">
        <f t="shared" si="2"/>
        <v>7.5</v>
      </c>
      <c r="K22" s="82">
        <f t="shared" si="3"/>
        <v>0</v>
      </c>
      <c r="L22" s="80">
        <f>'[5]كشف النقاط'!I121</f>
        <v>32.5</v>
      </c>
      <c r="M22" s="77">
        <f t="shared" si="4"/>
        <v>0</v>
      </c>
      <c r="N22" s="80">
        <f>'[5]كشف النقاط'!I169</f>
        <v>52.5</v>
      </c>
      <c r="O22" s="77">
        <f t="shared" si="5"/>
        <v>5</v>
      </c>
      <c r="P22" s="81">
        <f t="shared" si="6"/>
        <v>8.5</v>
      </c>
      <c r="Q22" s="82">
        <f t="shared" si="7"/>
        <v>5</v>
      </c>
      <c r="R22" s="83">
        <f>'[5]كشف النقاط'!I218</f>
        <v>28</v>
      </c>
      <c r="S22" s="77">
        <f t="shared" si="8"/>
        <v>0</v>
      </c>
      <c r="T22" s="80">
        <f t="shared" si="9"/>
        <v>7</v>
      </c>
      <c r="U22" s="126">
        <f t="shared" si="10"/>
        <v>0</v>
      </c>
      <c r="V22" s="80">
        <f t="shared" si="11"/>
        <v>7.7666666666666666</v>
      </c>
      <c r="W22" s="38">
        <f t="shared" si="12"/>
        <v>5</v>
      </c>
      <c r="X22" s="52"/>
      <c r="Y22" s="114"/>
    </row>
    <row r="23" spans="2:25">
      <c r="B23" s="123">
        <v>13</v>
      </c>
      <c r="C23" s="130" t="s">
        <v>30</v>
      </c>
      <c r="D23" s="113" t="s">
        <v>31</v>
      </c>
      <c r="E23" s="19" t="s">
        <v>25</v>
      </c>
      <c r="F23" s="80">
        <f>'[5]كشف النقاط'!I21</f>
        <v>56</v>
      </c>
      <c r="G23" s="77">
        <f t="shared" si="0"/>
        <v>0</v>
      </c>
      <c r="H23" s="80">
        <f>'[5]كشف النقاط'!I71</f>
        <v>64</v>
      </c>
      <c r="I23" s="77">
        <f t="shared" si="1"/>
        <v>0</v>
      </c>
      <c r="J23" s="81">
        <f t="shared" si="2"/>
        <v>7.5</v>
      </c>
      <c r="K23" s="82">
        <f t="shared" si="3"/>
        <v>0</v>
      </c>
      <c r="L23" s="80">
        <f>'[5]كشف النقاط'!I122</f>
        <v>50</v>
      </c>
      <c r="M23" s="77">
        <f t="shared" si="4"/>
        <v>5</v>
      </c>
      <c r="N23" s="80">
        <f>'[5]كشف النقاط'!I170</f>
        <v>52.5</v>
      </c>
      <c r="O23" s="77">
        <f t="shared" si="5"/>
        <v>5</v>
      </c>
      <c r="P23" s="81">
        <f t="shared" si="6"/>
        <v>10.25</v>
      </c>
      <c r="Q23" s="82">
        <f t="shared" si="7"/>
        <v>10</v>
      </c>
      <c r="R23" s="83">
        <f>'[5]كشف النقاط'!I219</f>
        <v>40</v>
      </c>
      <c r="S23" s="77">
        <f t="shared" si="8"/>
        <v>4</v>
      </c>
      <c r="T23" s="80">
        <f t="shared" si="9"/>
        <v>10</v>
      </c>
      <c r="U23" s="126">
        <f t="shared" si="10"/>
        <v>4</v>
      </c>
      <c r="V23" s="80">
        <f t="shared" si="11"/>
        <v>8.75</v>
      </c>
      <c r="W23" s="38">
        <f t="shared" si="12"/>
        <v>14</v>
      </c>
      <c r="X23" s="52"/>
      <c r="Y23" s="114"/>
    </row>
    <row r="24" spans="2:25">
      <c r="B24" s="123">
        <v>14</v>
      </c>
      <c r="C24" s="131" t="s">
        <v>336</v>
      </c>
      <c r="D24" s="132" t="s">
        <v>337</v>
      </c>
      <c r="E24" s="56" t="s">
        <v>338</v>
      </c>
      <c r="F24" s="80">
        <f>'[5]كشف النقاط'!I22</f>
        <v>62</v>
      </c>
      <c r="G24" s="77">
        <f t="shared" si="0"/>
        <v>0</v>
      </c>
      <c r="H24" s="80">
        <f>'[5]كشف النقاط'!I72</f>
        <v>84</v>
      </c>
      <c r="I24" s="77">
        <f t="shared" si="1"/>
        <v>8</v>
      </c>
      <c r="J24" s="81">
        <f t="shared" si="2"/>
        <v>9.125</v>
      </c>
      <c r="K24" s="82">
        <f t="shared" si="3"/>
        <v>8</v>
      </c>
      <c r="L24" s="80">
        <f>'[5]كشف النقاط'!I123</f>
        <v>15</v>
      </c>
      <c r="M24" s="77">
        <f t="shared" si="4"/>
        <v>0</v>
      </c>
      <c r="N24" s="80">
        <f>'[5]كشف النقاط'!I171</f>
        <v>50</v>
      </c>
      <c r="O24" s="77">
        <f t="shared" si="5"/>
        <v>5</v>
      </c>
      <c r="P24" s="81">
        <f t="shared" si="6"/>
        <v>6.5</v>
      </c>
      <c r="Q24" s="82">
        <f t="shared" si="7"/>
        <v>5</v>
      </c>
      <c r="R24" s="83">
        <f>'[5]كشف النقاط'!I220</f>
        <v>44</v>
      </c>
      <c r="S24" s="77">
        <f t="shared" si="8"/>
        <v>4</v>
      </c>
      <c r="T24" s="80">
        <f t="shared" si="9"/>
        <v>11</v>
      </c>
      <c r="U24" s="126">
        <f t="shared" si="10"/>
        <v>4</v>
      </c>
      <c r="V24" s="80">
        <f t="shared" si="11"/>
        <v>8.5</v>
      </c>
      <c r="W24" s="38">
        <f t="shared" si="12"/>
        <v>17</v>
      </c>
      <c r="X24" s="52"/>
      <c r="Y24" s="114"/>
    </row>
    <row r="25" spans="2:25">
      <c r="B25" s="123">
        <v>15</v>
      </c>
      <c r="C25" s="112" t="s">
        <v>339</v>
      </c>
      <c r="D25" s="113" t="s">
        <v>234</v>
      </c>
      <c r="E25" s="56" t="s">
        <v>338</v>
      </c>
      <c r="F25" s="80">
        <f>'[5]كشف النقاط'!I23</f>
        <v>62</v>
      </c>
      <c r="G25" s="77">
        <f t="shared" si="0"/>
        <v>0</v>
      </c>
      <c r="H25" s="80">
        <f>'[5]كشف النقاط'!I73</f>
        <v>85.5</v>
      </c>
      <c r="I25" s="77">
        <f t="shared" si="1"/>
        <v>8</v>
      </c>
      <c r="J25" s="81">
        <f t="shared" si="2"/>
        <v>9.21875</v>
      </c>
      <c r="K25" s="82">
        <f t="shared" si="3"/>
        <v>8</v>
      </c>
      <c r="L25" s="80">
        <f>'[5]كشف النقاط'!I124</f>
        <v>62.5</v>
      </c>
      <c r="M25" s="77">
        <f t="shared" si="4"/>
        <v>5</v>
      </c>
      <c r="N25" s="80">
        <f>'[5]كشف النقاط'!I172</f>
        <v>50</v>
      </c>
      <c r="O25" s="77">
        <f t="shared" si="5"/>
        <v>5</v>
      </c>
      <c r="P25" s="81">
        <f t="shared" si="6"/>
        <v>11.25</v>
      </c>
      <c r="Q25" s="82">
        <f t="shared" si="7"/>
        <v>10</v>
      </c>
      <c r="R25" s="83">
        <f>'[5]كشف النقاط'!I221</f>
        <v>40</v>
      </c>
      <c r="S25" s="77">
        <f t="shared" si="8"/>
        <v>4</v>
      </c>
      <c r="T25" s="80">
        <f t="shared" si="9"/>
        <v>10</v>
      </c>
      <c r="U25" s="126">
        <f t="shared" si="10"/>
        <v>4</v>
      </c>
      <c r="V25" s="80">
        <f t="shared" si="11"/>
        <v>10</v>
      </c>
      <c r="W25" s="38">
        <f t="shared" si="12"/>
        <v>30</v>
      </c>
      <c r="X25" s="52"/>
      <c r="Y25" s="114" t="s">
        <v>331</v>
      </c>
    </row>
    <row r="26" spans="2:25">
      <c r="F26" s="89" t="s">
        <v>32</v>
      </c>
      <c r="G26" s="42"/>
      <c r="H26" s="89" t="s">
        <v>81</v>
      </c>
      <c r="I26" s="43"/>
      <c r="J26" s="89"/>
      <c r="K26" s="43"/>
      <c r="L26" s="89" t="s">
        <v>340</v>
      </c>
      <c r="M26" s="44"/>
      <c r="N26" s="89" t="s">
        <v>33</v>
      </c>
      <c r="O26" s="42"/>
      <c r="P26" s="66"/>
      <c r="Q26" s="42"/>
      <c r="R26" s="89" t="s">
        <v>131</v>
      </c>
      <c r="S26" s="42"/>
      <c r="T26" s="66"/>
    </row>
    <row r="27" spans="2:25">
      <c r="F27" s="45"/>
      <c r="G27" s="42"/>
      <c r="H27" s="45"/>
      <c r="I27" s="42"/>
      <c r="J27" s="45"/>
      <c r="K27" s="42"/>
      <c r="L27" s="45"/>
      <c r="M27" s="42"/>
      <c r="N27" s="45"/>
      <c r="O27" s="42"/>
      <c r="P27" s="45"/>
      <c r="Q27" s="42"/>
      <c r="R27" s="45"/>
      <c r="T27" s="45"/>
    </row>
    <row r="28" spans="2:25" ht="18">
      <c r="U28" s="4" t="s">
        <v>36</v>
      </c>
    </row>
    <row r="29" spans="2:25" ht="18">
      <c r="U29" s="4"/>
    </row>
    <row r="30" spans="2:25" ht="18">
      <c r="U30" s="4"/>
    </row>
  </sheetData>
  <sheetProtection password="CC17" sheet="1" objects="1" scenarios="1"/>
  <mergeCells count="4">
    <mergeCell ref="K7:K10"/>
    <mergeCell ref="Q7:Q10"/>
    <mergeCell ref="U7:U10"/>
    <mergeCell ref="W7:W10"/>
  </mergeCells>
  <pageMargins left="0" right="0" top="0" bottom="0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5"/>
  <sheetViews>
    <sheetView rightToLeft="1" tabSelected="1" workbookViewId="0">
      <selection activeCell="O15" sqref="O15"/>
    </sheetView>
  </sheetViews>
  <sheetFormatPr baseColWidth="10" defaultRowHeight="15"/>
  <cols>
    <col min="1" max="1" width="3" style="3" customWidth="1"/>
    <col min="2" max="2" width="2.5546875" customWidth="1"/>
    <col min="3" max="3" width="5.44140625" customWidth="1"/>
    <col min="4" max="4" width="8.77734375" customWidth="1"/>
    <col min="5" max="5" width="3.88671875" customWidth="1"/>
    <col min="6" max="6" width="4.33203125" customWidth="1"/>
    <col min="7" max="7" width="2.6640625" customWidth="1"/>
    <col min="8" max="8" width="4.33203125" customWidth="1"/>
    <col min="9" max="9" width="3" customWidth="1"/>
    <col min="10" max="11" width="4.109375" customWidth="1"/>
    <col min="12" max="12" width="3.5546875" customWidth="1"/>
    <col min="13" max="13" width="3.77734375" customWidth="1"/>
    <col min="14" max="14" width="4.88671875" customWidth="1"/>
    <col min="15" max="15" width="3.88671875" customWidth="1"/>
    <col min="16" max="16" width="5" customWidth="1"/>
    <col min="17" max="17" width="3" customWidth="1"/>
    <col min="18" max="18" width="3.5546875" customWidth="1"/>
    <col min="19" max="19" width="3.77734375" customWidth="1"/>
    <col min="20" max="20" width="6.6640625" customWidth="1"/>
    <col min="21" max="21" width="3.5546875" customWidth="1"/>
    <col min="22" max="22" width="3.88671875" customWidth="1"/>
    <col min="23" max="23" width="3" customWidth="1"/>
    <col min="24" max="24" width="4.109375" customWidth="1"/>
    <col min="25" max="25" width="2.33203125" customWidth="1"/>
    <col min="26" max="26" width="3.33203125" customWidth="1"/>
    <col min="27" max="27" width="7" customWidth="1"/>
  </cols>
  <sheetData>
    <row r="1" spans="2:28" ht="18">
      <c r="B1" s="1" t="s">
        <v>0</v>
      </c>
      <c r="C1" s="1"/>
      <c r="U1" s="3" t="s">
        <v>342</v>
      </c>
    </row>
    <row r="2" spans="2:28" ht="18">
      <c r="B2" s="1" t="s">
        <v>1</v>
      </c>
      <c r="C2" s="1"/>
      <c r="U2" s="2" t="s">
        <v>37</v>
      </c>
    </row>
    <row r="3" spans="2:28" ht="18">
      <c r="B3" s="1" t="s">
        <v>2</v>
      </c>
      <c r="C3" s="1"/>
      <c r="U3" s="3" t="s">
        <v>3</v>
      </c>
    </row>
    <row r="5" spans="2:28" ht="18">
      <c r="C5" s="3" t="s">
        <v>4</v>
      </c>
      <c r="L5" s="1" t="s">
        <v>343</v>
      </c>
      <c r="V5" s="1" t="s">
        <v>5</v>
      </c>
      <c r="Z5" s="3" t="s">
        <v>6</v>
      </c>
    </row>
    <row r="6" spans="2:28" ht="15" customHeight="1">
      <c r="S6" s="4"/>
    </row>
    <row r="7" spans="2:28" ht="15" customHeight="1">
      <c r="B7" s="5"/>
      <c r="C7" s="5"/>
      <c r="D7" s="5"/>
      <c r="E7" s="6"/>
      <c r="F7" s="7" t="s">
        <v>315</v>
      </c>
      <c r="G7" s="8"/>
      <c r="H7" s="8"/>
      <c r="I7" s="8"/>
      <c r="J7" s="9"/>
      <c r="K7" s="9"/>
      <c r="L7" s="8"/>
      <c r="M7" s="147" t="s">
        <v>7</v>
      </c>
      <c r="N7" s="10"/>
      <c r="O7" s="8"/>
      <c r="P7" s="8" t="s">
        <v>344</v>
      </c>
      <c r="Q7" s="8"/>
      <c r="R7" s="8"/>
      <c r="S7" s="147" t="s">
        <v>7</v>
      </c>
      <c r="T7" s="7" t="s">
        <v>317</v>
      </c>
      <c r="U7" s="8"/>
      <c r="V7" s="8"/>
      <c r="W7" s="147" t="s">
        <v>7</v>
      </c>
      <c r="X7" s="5"/>
      <c r="Y7" s="147" t="s">
        <v>7</v>
      </c>
      <c r="Z7" s="11"/>
      <c r="AA7" s="12"/>
      <c r="AB7" s="94"/>
    </row>
    <row r="8" spans="2:28" ht="15" customHeight="1">
      <c r="B8" s="70" t="s">
        <v>8</v>
      </c>
      <c r="C8" s="70" t="s">
        <v>9</v>
      </c>
      <c r="D8" s="71" t="s">
        <v>10</v>
      </c>
      <c r="E8" s="99" t="s">
        <v>11</v>
      </c>
      <c r="F8" s="13" t="s">
        <v>345</v>
      </c>
      <c r="G8" s="14"/>
      <c r="H8" s="15" t="s">
        <v>346</v>
      </c>
      <c r="I8" s="14"/>
      <c r="J8" s="15" t="s">
        <v>347</v>
      </c>
      <c r="K8" s="14"/>
      <c r="L8" s="16"/>
      <c r="M8" s="148"/>
      <c r="N8" s="14" t="s">
        <v>348</v>
      </c>
      <c r="O8" s="16"/>
      <c r="P8" s="16" t="s">
        <v>349</v>
      </c>
      <c r="Q8" s="15"/>
      <c r="R8" s="16"/>
      <c r="S8" s="148"/>
      <c r="T8" s="15" t="s">
        <v>350</v>
      </c>
      <c r="U8" s="15"/>
      <c r="V8" s="16"/>
      <c r="W8" s="148"/>
      <c r="X8" s="20" t="s">
        <v>14</v>
      </c>
      <c r="Y8" s="148"/>
      <c r="Z8" s="17"/>
      <c r="AA8" s="18"/>
      <c r="AB8" s="94"/>
    </row>
    <row r="9" spans="2:28" ht="15" customHeight="1">
      <c r="B9" s="20"/>
      <c r="C9" s="20"/>
      <c r="D9" s="20"/>
      <c r="E9" s="17"/>
      <c r="F9" s="21" t="s">
        <v>351</v>
      </c>
      <c r="G9" s="22"/>
      <c r="H9" s="23"/>
      <c r="I9" s="22"/>
      <c r="J9" s="133"/>
      <c r="K9" s="22"/>
      <c r="L9" s="73" t="s">
        <v>16</v>
      </c>
      <c r="M9" s="148"/>
      <c r="N9" s="25" t="s">
        <v>352</v>
      </c>
      <c r="O9" s="22"/>
      <c r="P9" s="23" t="s">
        <v>353</v>
      </c>
      <c r="Q9" s="25"/>
      <c r="R9" s="26" t="s">
        <v>16</v>
      </c>
      <c r="S9" s="148"/>
      <c r="T9" s="23"/>
      <c r="U9" s="22"/>
      <c r="V9" s="26"/>
      <c r="W9" s="148"/>
      <c r="X9" s="20" t="s">
        <v>17</v>
      </c>
      <c r="Y9" s="148"/>
      <c r="Z9" s="17" t="s">
        <v>18</v>
      </c>
      <c r="AA9" s="18"/>
      <c r="AB9" s="94"/>
    </row>
    <row r="10" spans="2:28" ht="15" customHeight="1">
      <c r="B10" s="75"/>
      <c r="C10" s="75"/>
      <c r="D10" s="76"/>
      <c r="E10" s="76"/>
      <c r="F10" s="77" t="s">
        <v>16</v>
      </c>
      <c r="G10" s="77" t="s">
        <v>19</v>
      </c>
      <c r="H10" s="77" t="s">
        <v>16</v>
      </c>
      <c r="I10" s="77" t="s">
        <v>19</v>
      </c>
      <c r="J10" s="77" t="s">
        <v>16</v>
      </c>
      <c r="K10" s="77" t="s">
        <v>19</v>
      </c>
      <c r="L10" s="78"/>
      <c r="M10" s="149"/>
      <c r="N10" s="77" t="s">
        <v>16</v>
      </c>
      <c r="O10" s="77" t="s">
        <v>19</v>
      </c>
      <c r="P10" s="77" t="s">
        <v>16</v>
      </c>
      <c r="Q10" s="77" t="s">
        <v>19</v>
      </c>
      <c r="R10" s="78"/>
      <c r="S10" s="149"/>
      <c r="T10" s="79" t="s">
        <v>16</v>
      </c>
      <c r="U10" s="77" t="s">
        <v>19</v>
      </c>
      <c r="V10" s="78" t="s">
        <v>16</v>
      </c>
      <c r="W10" s="149"/>
      <c r="X10" s="32"/>
      <c r="Y10" s="149"/>
      <c r="Z10" s="33"/>
      <c r="AA10" s="18"/>
      <c r="AB10" s="94"/>
    </row>
    <row r="11" spans="2:28" ht="15" customHeight="1">
      <c r="B11" s="97">
        <v>1</v>
      </c>
      <c r="C11" s="134" t="s">
        <v>354</v>
      </c>
      <c r="D11" s="135" t="s">
        <v>355</v>
      </c>
      <c r="E11" s="50"/>
      <c r="F11" s="80">
        <f>'[6]كشف النقاط'!I9</f>
        <v>72</v>
      </c>
      <c r="G11" s="77">
        <f>IF(F11&lt;60,0,6)</f>
        <v>6</v>
      </c>
      <c r="H11" s="80">
        <f>+'[6]كشف النقاط'!I61</f>
        <v>92</v>
      </c>
      <c r="I11" s="77">
        <f>IF(H11&lt;80,0,8)</f>
        <v>8</v>
      </c>
      <c r="J11" s="80">
        <f>'[6]كشف النقاط'!I107</f>
        <v>78</v>
      </c>
      <c r="K11" s="77">
        <f>IF(J11&lt;60,0,6)</f>
        <v>6</v>
      </c>
      <c r="L11" s="81">
        <f>(J11+H11+F11)/20</f>
        <v>12.1</v>
      </c>
      <c r="M11" s="82">
        <f>IF(L11&lt;10,K11+I11+G11,20)</f>
        <v>20</v>
      </c>
      <c r="N11" s="80">
        <f>'[6]كشف النقاط'!I154</f>
        <v>60</v>
      </c>
      <c r="O11" s="77">
        <f>IF(N11&lt;40,0,4)</f>
        <v>4</v>
      </c>
      <c r="P11" s="80">
        <f>'[6]كشف النقاط'!I202</f>
        <v>62</v>
      </c>
      <c r="Q11" s="77">
        <f>IF(P11&lt;40,0,4)</f>
        <v>4</v>
      </c>
      <c r="R11" s="81">
        <f>(P11+N11)/8</f>
        <v>15.25</v>
      </c>
      <c r="S11" s="82">
        <f>IF(R11&lt;10,Q11+O11,8)</f>
        <v>8</v>
      </c>
      <c r="T11" s="83">
        <f>'[6]كشف النقاط'!I248</f>
        <v>28</v>
      </c>
      <c r="U11" s="77">
        <f>IF(T11&lt;20,0,2)</f>
        <v>2</v>
      </c>
      <c r="V11" s="80">
        <f>T11/2</f>
        <v>14</v>
      </c>
      <c r="W11" s="126">
        <f>U11</f>
        <v>2</v>
      </c>
      <c r="X11" s="80">
        <f>(T11+P11+N11+J11+H11+F11)/30</f>
        <v>13.066666666666666</v>
      </c>
      <c r="Y11" s="38">
        <f>IF(X11&lt;10,W11+S11+M11,30)</f>
        <v>30</v>
      </c>
      <c r="Z11" s="39" t="str">
        <f>IF(X11&lt;10,"مؤجل","ناجح")</f>
        <v>ناجح</v>
      </c>
      <c r="AA11" s="53" t="str">
        <f>IF(('[6]كشف النقاط'!H9+'[6]كشف النقاط'!H61+'[6]كشف النقاط'!H107+'[6]كشف النقاط'!H154+'[6]كشف النقاط'!H202+'[6]كشف النقاط'!H248)&gt;0,"انقاذ"," ")</f>
        <v xml:space="preserve"> </v>
      </c>
      <c r="AB11" s="94"/>
    </row>
    <row r="12" spans="2:28" ht="15" customHeight="1">
      <c r="B12" s="98">
        <v>2</v>
      </c>
      <c r="C12" s="118" t="s">
        <v>356</v>
      </c>
      <c r="D12" s="119" t="s">
        <v>357</v>
      </c>
      <c r="E12" s="19"/>
      <c r="F12" s="80">
        <f>'[6]كشف النقاط'!I10</f>
        <v>78</v>
      </c>
      <c r="G12" s="77">
        <f t="shared" ref="G12:G31" si="0">IF(F12&lt;60,0,6)</f>
        <v>6</v>
      </c>
      <c r="H12" s="80">
        <f>+'[6]كشف النقاط'!I62</f>
        <v>88</v>
      </c>
      <c r="I12" s="77">
        <f t="shared" ref="I12:I31" si="1">IF(H12&lt;80,0,8)</f>
        <v>8</v>
      </c>
      <c r="J12" s="80">
        <f>'[6]كشف النقاط'!I108</f>
        <v>36</v>
      </c>
      <c r="K12" s="77">
        <f t="shared" ref="K12:K31" si="2">IF(J12&lt;60,0,6)</f>
        <v>0</v>
      </c>
      <c r="L12" s="81">
        <f t="shared" ref="L12:L31" si="3">(J12+H12+F12)/20</f>
        <v>10.1</v>
      </c>
      <c r="M12" s="82">
        <f t="shared" ref="M12:M31" si="4">IF(L12&lt;10,K12+I12+G12,20)</f>
        <v>20</v>
      </c>
      <c r="N12" s="80">
        <f>'[6]كشف النقاط'!I155</f>
        <v>32</v>
      </c>
      <c r="O12" s="77">
        <f t="shared" ref="O12:O31" si="5">IF(N12&lt;40,0,4)</f>
        <v>0</v>
      </c>
      <c r="P12" s="80">
        <f>'[6]كشف النقاط'!I203</f>
        <v>40</v>
      </c>
      <c r="Q12" s="77">
        <f t="shared" ref="Q12:Q31" si="6">IF(P12&lt;40,0,4)</f>
        <v>4</v>
      </c>
      <c r="R12" s="81">
        <f t="shared" ref="R12:R31" si="7">(P12+N12)/8</f>
        <v>9</v>
      </c>
      <c r="S12" s="82">
        <f t="shared" ref="S12:S31" si="8">IF(R12&lt;10,Q12+O12,8)</f>
        <v>4</v>
      </c>
      <c r="T12" s="83">
        <f>'[6]كشف النقاط'!I249</f>
        <v>24</v>
      </c>
      <c r="U12" s="77">
        <f t="shared" ref="U12:U31" si="9">IF(T12&lt;20,0,2)</f>
        <v>2</v>
      </c>
      <c r="V12" s="80">
        <f t="shared" ref="V12:V31" si="10">T12/2</f>
        <v>12</v>
      </c>
      <c r="W12" s="126">
        <f t="shared" ref="W12:W31" si="11">U12</f>
        <v>2</v>
      </c>
      <c r="X12" s="80">
        <f t="shared" ref="X12:X31" si="12">(T12+P12+N12+J12+H12+F12)/30</f>
        <v>9.9333333333333336</v>
      </c>
      <c r="Y12" s="38">
        <f t="shared" ref="Y12:Y31" si="13">IF(X12&lt;10,W12+S12+M12,30)</f>
        <v>26</v>
      </c>
      <c r="Z12" s="39" t="str">
        <f t="shared" ref="Z12:Z31" si="14">IF(X12&lt;10,"مؤجل","ناجح")</f>
        <v>مؤجل</v>
      </c>
      <c r="AA12" s="53" t="str">
        <f>IF(('[6]كشف النقاط'!H10+'[6]كشف النقاط'!H62+'[6]كشف النقاط'!H108+'[6]كشف النقاط'!H155+'[6]كشف النقاط'!H203+'[6]كشف النقاط'!H249)&gt;0,"انقاذ"," ")</f>
        <v xml:space="preserve"> </v>
      </c>
      <c r="AB12" s="94"/>
    </row>
    <row r="13" spans="2:28" ht="15" customHeight="1">
      <c r="B13" s="98">
        <v>2</v>
      </c>
      <c r="C13" s="136" t="s">
        <v>358</v>
      </c>
      <c r="D13" s="136" t="s">
        <v>341</v>
      </c>
      <c r="E13" s="19"/>
      <c r="F13" s="80">
        <f>'[6]كشف النقاط'!I11</f>
        <v>72</v>
      </c>
      <c r="G13" s="77">
        <f t="shared" si="0"/>
        <v>6</v>
      </c>
      <c r="H13" s="80">
        <f>+'[6]كشف النقاط'!I63</f>
        <v>96</v>
      </c>
      <c r="I13" s="77">
        <f t="shared" si="1"/>
        <v>8</v>
      </c>
      <c r="J13" s="80">
        <f>'[6]كشف النقاط'!I109</f>
        <v>60</v>
      </c>
      <c r="K13" s="77">
        <f t="shared" si="2"/>
        <v>6</v>
      </c>
      <c r="L13" s="81">
        <f t="shared" si="3"/>
        <v>11.4</v>
      </c>
      <c r="M13" s="82">
        <f t="shared" si="4"/>
        <v>20</v>
      </c>
      <c r="N13" s="80">
        <f>'[6]كشف النقاط'!I156</f>
        <v>40</v>
      </c>
      <c r="O13" s="77">
        <f t="shared" si="5"/>
        <v>4</v>
      </c>
      <c r="P13" s="80">
        <f>'[6]كشف النقاط'!I204</f>
        <v>32</v>
      </c>
      <c r="Q13" s="77">
        <f t="shared" si="6"/>
        <v>0</v>
      </c>
      <c r="R13" s="81">
        <f t="shared" si="7"/>
        <v>9</v>
      </c>
      <c r="S13" s="82">
        <f t="shared" si="8"/>
        <v>4</v>
      </c>
      <c r="T13" s="83">
        <f>'[6]كشف النقاط'!I250</f>
        <v>22</v>
      </c>
      <c r="U13" s="77">
        <f t="shared" si="9"/>
        <v>2</v>
      </c>
      <c r="V13" s="80">
        <f t="shared" si="10"/>
        <v>11</v>
      </c>
      <c r="W13" s="126">
        <f t="shared" si="11"/>
        <v>2</v>
      </c>
      <c r="X13" s="80">
        <f t="shared" si="12"/>
        <v>10.733333333333333</v>
      </c>
      <c r="Y13" s="38">
        <f t="shared" si="13"/>
        <v>30</v>
      </c>
      <c r="Z13" s="39" t="str">
        <f t="shared" si="14"/>
        <v>ناجح</v>
      </c>
      <c r="AA13" s="53" t="str">
        <f>IF(('[6]كشف النقاط'!H11+'[6]كشف النقاط'!H63+'[6]كشف النقاط'!H109+'[6]كشف النقاط'!H156+'[6]كشف النقاط'!H204+'[6]كشف النقاط'!H250)&gt;0,"انقاذ"," ")</f>
        <v xml:space="preserve"> </v>
      </c>
      <c r="AB13" s="94"/>
    </row>
    <row r="14" spans="2:28" ht="15" customHeight="1">
      <c r="B14" s="98">
        <v>3</v>
      </c>
      <c r="C14" s="136" t="s">
        <v>359</v>
      </c>
      <c r="D14" s="136" t="s">
        <v>87</v>
      </c>
      <c r="E14" s="19"/>
      <c r="F14" s="80">
        <f>'[6]كشف النقاط'!I12</f>
        <v>60</v>
      </c>
      <c r="G14" s="77">
        <f t="shared" si="0"/>
        <v>6</v>
      </c>
      <c r="H14" s="80">
        <f>+'[6]كشف النقاط'!I64</f>
        <v>68</v>
      </c>
      <c r="I14" s="77">
        <f t="shared" si="1"/>
        <v>0</v>
      </c>
      <c r="J14" s="80">
        <f>'[6]كشف النقاط'!I110</f>
        <v>78</v>
      </c>
      <c r="K14" s="77">
        <f t="shared" si="2"/>
        <v>6</v>
      </c>
      <c r="L14" s="81">
        <f t="shared" si="3"/>
        <v>10.3</v>
      </c>
      <c r="M14" s="82">
        <f t="shared" si="4"/>
        <v>20</v>
      </c>
      <c r="N14" s="80">
        <f>'[6]كشف النقاط'!I157</f>
        <v>60</v>
      </c>
      <c r="O14" s="77">
        <f t="shared" si="5"/>
        <v>4</v>
      </c>
      <c r="P14" s="80">
        <f>'[6]كشف النقاط'!I205</f>
        <v>52</v>
      </c>
      <c r="Q14" s="77">
        <f t="shared" si="6"/>
        <v>4</v>
      </c>
      <c r="R14" s="81">
        <f t="shared" si="7"/>
        <v>14</v>
      </c>
      <c r="S14" s="82">
        <f t="shared" si="8"/>
        <v>8</v>
      </c>
      <c r="T14" s="83">
        <f>'[6]كشف النقاط'!I251</f>
        <v>20</v>
      </c>
      <c r="U14" s="77">
        <f t="shared" si="9"/>
        <v>2</v>
      </c>
      <c r="V14" s="80">
        <f t="shared" si="10"/>
        <v>10</v>
      </c>
      <c r="W14" s="126">
        <f t="shared" si="11"/>
        <v>2</v>
      </c>
      <c r="X14" s="80">
        <f t="shared" si="12"/>
        <v>11.266666666666667</v>
      </c>
      <c r="Y14" s="38">
        <f t="shared" si="13"/>
        <v>30</v>
      </c>
      <c r="Z14" s="39" t="str">
        <f t="shared" si="14"/>
        <v>ناجح</v>
      </c>
      <c r="AA14" s="53" t="str">
        <f>IF(('[6]كشف النقاط'!H12+'[6]كشف النقاط'!H64+'[6]كشف النقاط'!H110+'[6]كشف النقاط'!H157+'[6]كشف النقاط'!H205+'[6]كشف النقاط'!H251)&gt;0,"انقاذ"," ")</f>
        <v xml:space="preserve"> </v>
      </c>
      <c r="AB14" s="94"/>
    </row>
    <row r="15" spans="2:28" ht="15" customHeight="1">
      <c r="B15" s="98">
        <v>4</v>
      </c>
      <c r="C15" s="136" t="s">
        <v>44</v>
      </c>
      <c r="D15" s="136" t="s">
        <v>300</v>
      </c>
      <c r="E15" s="19"/>
      <c r="F15" s="80">
        <f>'[6]كشف النقاط'!I13</f>
        <v>48</v>
      </c>
      <c r="G15" s="77">
        <f t="shared" si="0"/>
        <v>0</v>
      </c>
      <c r="H15" s="80">
        <f>+'[6]كشف النقاط'!I65</f>
        <v>100</v>
      </c>
      <c r="I15" s="77">
        <f t="shared" si="1"/>
        <v>8</v>
      </c>
      <c r="J15" s="80">
        <f>'[6]كشف النقاط'!I111</f>
        <v>36</v>
      </c>
      <c r="K15" s="77">
        <f t="shared" si="2"/>
        <v>0</v>
      </c>
      <c r="L15" s="81">
        <f t="shared" si="3"/>
        <v>9.1999999999999993</v>
      </c>
      <c r="M15" s="82">
        <f t="shared" si="4"/>
        <v>8</v>
      </c>
      <c r="N15" s="80">
        <f>'[6]كشف النقاط'!I158</f>
        <v>40</v>
      </c>
      <c r="O15" s="77">
        <f t="shared" si="5"/>
        <v>4</v>
      </c>
      <c r="P15" s="80">
        <f>'[6]كشف النقاط'!I206</f>
        <v>40</v>
      </c>
      <c r="Q15" s="77">
        <f t="shared" si="6"/>
        <v>4</v>
      </c>
      <c r="R15" s="81">
        <f t="shared" si="7"/>
        <v>10</v>
      </c>
      <c r="S15" s="82">
        <f t="shared" si="8"/>
        <v>8</v>
      </c>
      <c r="T15" s="83">
        <f>'[6]كشف النقاط'!I252</f>
        <v>20</v>
      </c>
      <c r="U15" s="77">
        <f t="shared" si="9"/>
        <v>2</v>
      </c>
      <c r="V15" s="80">
        <f t="shared" si="10"/>
        <v>10</v>
      </c>
      <c r="W15" s="126">
        <f t="shared" si="11"/>
        <v>2</v>
      </c>
      <c r="X15" s="80">
        <f t="shared" si="12"/>
        <v>9.4666666666666668</v>
      </c>
      <c r="Y15" s="38">
        <f t="shared" si="13"/>
        <v>18</v>
      </c>
      <c r="Z15" s="39" t="str">
        <f t="shared" si="14"/>
        <v>مؤجل</v>
      </c>
      <c r="AA15" s="53" t="str">
        <f>IF(('[6]كشف النقاط'!H13+'[6]كشف النقاط'!H65+'[6]كشف النقاط'!H111+'[6]كشف النقاط'!H158+'[6]كشف النقاط'!H206+'[6]كشف النقاط'!H252)&gt;0,"انقاذ"," ")</f>
        <v xml:space="preserve"> </v>
      </c>
      <c r="AB15" s="94"/>
    </row>
    <row r="16" spans="2:28" ht="15" customHeight="1">
      <c r="B16" s="98">
        <v>5</v>
      </c>
      <c r="C16" s="137" t="s">
        <v>360</v>
      </c>
      <c r="D16" s="137" t="s">
        <v>20</v>
      </c>
      <c r="E16" s="19"/>
      <c r="F16" s="80">
        <f>'[6]كشف النقاط'!I14</f>
        <v>36</v>
      </c>
      <c r="G16" s="77">
        <f t="shared" si="0"/>
        <v>0</v>
      </c>
      <c r="H16" s="80">
        <f>+'[6]كشف النقاط'!I66</f>
        <v>72</v>
      </c>
      <c r="I16" s="77">
        <f t="shared" si="1"/>
        <v>0</v>
      </c>
      <c r="J16" s="80">
        <f>'[6]كشف النقاط'!I112</f>
        <v>48</v>
      </c>
      <c r="K16" s="77">
        <f t="shared" si="2"/>
        <v>0</v>
      </c>
      <c r="L16" s="81">
        <f t="shared" si="3"/>
        <v>7.8</v>
      </c>
      <c r="M16" s="82">
        <f t="shared" si="4"/>
        <v>0</v>
      </c>
      <c r="N16" s="80">
        <f>'[6]كشف النقاط'!I159</f>
        <v>52</v>
      </c>
      <c r="O16" s="77">
        <f t="shared" si="5"/>
        <v>4</v>
      </c>
      <c r="P16" s="80">
        <f>'[6]كشف النقاط'!I207</f>
        <v>42</v>
      </c>
      <c r="Q16" s="77">
        <f t="shared" si="6"/>
        <v>4</v>
      </c>
      <c r="R16" s="81">
        <f t="shared" si="7"/>
        <v>11.75</v>
      </c>
      <c r="S16" s="82">
        <f t="shared" si="8"/>
        <v>8</v>
      </c>
      <c r="T16" s="83">
        <f>'[6]كشف النقاط'!I253</f>
        <v>28</v>
      </c>
      <c r="U16" s="77">
        <f t="shared" si="9"/>
        <v>2</v>
      </c>
      <c r="V16" s="80">
        <f t="shared" si="10"/>
        <v>14</v>
      </c>
      <c r="W16" s="126">
        <f t="shared" si="11"/>
        <v>2</v>
      </c>
      <c r="X16" s="80">
        <f t="shared" si="12"/>
        <v>9.2666666666666675</v>
      </c>
      <c r="Y16" s="38">
        <f t="shared" si="13"/>
        <v>10</v>
      </c>
      <c r="Z16" s="39" t="str">
        <f t="shared" si="14"/>
        <v>مؤجل</v>
      </c>
      <c r="AA16" s="53" t="str">
        <f>IF(('[6]كشف النقاط'!H14+'[6]كشف النقاط'!H66+'[6]كشف النقاط'!H112+'[6]كشف النقاط'!H159+'[6]كشف النقاط'!H207+'[6]كشف النقاط'!H253)&gt;0,"انقاذ"," ")</f>
        <v xml:space="preserve"> </v>
      </c>
      <c r="AB16" s="94"/>
    </row>
    <row r="17" spans="2:28" ht="15" customHeight="1">
      <c r="B17" s="98">
        <v>6</v>
      </c>
      <c r="C17" s="118" t="s">
        <v>361</v>
      </c>
      <c r="D17" s="119" t="s">
        <v>362</v>
      </c>
      <c r="E17" s="19"/>
      <c r="F17" s="80">
        <f>'[6]كشف النقاط'!I15</f>
        <v>66</v>
      </c>
      <c r="G17" s="77">
        <f t="shared" si="0"/>
        <v>6</v>
      </c>
      <c r="H17" s="80">
        <f>+'[6]كشف النقاط'!I67</f>
        <v>76</v>
      </c>
      <c r="I17" s="77">
        <f t="shared" si="1"/>
        <v>0</v>
      </c>
      <c r="J17" s="80">
        <f>'[6]كشف النقاط'!I113</f>
        <v>54</v>
      </c>
      <c r="K17" s="77">
        <f t="shared" si="2"/>
        <v>0</v>
      </c>
      <c r="L17" s="81">
        <f t="shared" si="3"/>
        <v>9.8000000000000007</v>
      </c>
      <c r="M17" s="82">
        <f t="shared" si="4"/>
        <v>6</v>
      </c>
      <c r="N17" s="80">
        <f>'[6]كشف النقاط'!I160</f>
        <v>48</v>
      </c>
      <c r="O17" s="77">
        <f t="shared" si="5"/>
        <v>4</v>
      </c>
      <c r="P17" s="80">
        <f>'[6]كشف النقاط'!I208</f>
        <v>34</v>
      </c>
      <c r="Q17" s="77">
        <f t="shared" si="6"/>
        <v>0</v>
      </c>
      <c r="R17" s="81">
        <f t="shared" si="7"/>
        <v>10.25</v>
      </c>
      <c r="S17" s="82">
        <f t="shared" si="8"/>
        <v>8</v>
      </c>
      <c r="T17" s="83">
        <f>'[6]كشف النقاط'!I254</f>
        <v>18</v>
      </c>
      <c r="U17" s="77">
        <f t="shared" si="9"/>
        <v>0</v>
      </c>
      <c r="V17" s="80">
        <f t="shared" si="10"/>
        <v>9</v>
      </c>
      <c r="W17" s="126">
        <f t="shared" si="11"/>
        <v>0</v>
      </c>
      <c r="X17" s="80">
        <f t="shared" si="12"/>
        <v>9.8666666666666671</v>
      </c>
      <c r="Y17" s="38">
        <f t="shared" si="13"/>
        <v>14</v>
      </c>
      <c r="Z17" s="39" t="str">
        <f t="shared" si="14"/>
        <v>مؤجل</v>
      </c>
      <c r="AA17" s="53" t="str">
        <f>IF(('[6]كشف النقاط'!H15+'[6]كشف النقاط'!H67+'[6]كشف النقاط'!H113+'[6]كشف النقاط'!H160+'[6]كشف النقاط'!H208+'[6]كشف النقاط'!H254)&gt;0,"انقاذ"," ")</f>
        <v xml:space="preserve"> </v>
      </c>
      <c r="AB17" s="94"/>
    </row>
    <row r="18" spans="2:28" ht="15" customHeight="1">
      <c r="B18" s="98">
        <v>7</v>
      </c>
      <c r="C18" s="136" t="s">
        <v>363</v>
      </c>
      <c r="D18" s="136" t="s">
        <v>364</v>
      </c>
      <c r="E18" s="19"/>
      <c r="F18" s="80">
        <f>'[6]كشف النقاط'!I16</f>
        <v>84</v>
      </c>
      <c r="G18" s="77">
        <f t="shared" si="0"/>
        <v>6</v>
      </c>
      <c r="H18" s="80">
        <f>+'[6]كشف النقاط'!I68</f>
        <v>64</v>
      </c>
      <c r="I18" s="77">
        <f t="shared" si="1"/>
        <v>0</v>
      </c>
      <c r="J18" s="80">
        <f>'[6]كشف النقاط'!I114</f>
        <v>36</v>
      </c>
      <c r="K18" s="77">
        <f t="shared" si="2"/>
        <v>0</v>
      </c>
      <c r="L18" s="81">
        <f t="shared" si="3"/>
        <v>9.1999999999999993</v>
      </c>
      <c r="M18" s="82">
        <f t="shared" si="4"/>
        <v>6</v>
      </c>
      <c r="N18" s="80">
        <f>'[6]كشف النقاط'!I161</f>
        <v>48</v>
      </c>
      <c r="O18" s="77">
        <f t="shared" si="5"/>
        <v>4</v>
      </c>
      <c r="P18" s="80">
        <f>'[6]كشف النقاط'!I209</f>
        <v>52</v>
      </c>
      <c r="Q18" s="77">
        <f t="shared" si="6"/>
        <v>4</v>
      </c>
      <c r="R18" s="81">
        <f t="shared" si="7"/>
        <v>12.5</v>
      </c>
      <c r="S18" s="82">
        <f t="shared" si="8"/>
        <v>8</v>
      </c>
      <c r="T18" s="83">
        <f>'[6]كشف النقاط'!I255</f>
        <v>24</v>
      </c>
      <c r="U18" s="77">
        <f t="shared" si="9"/>
        <v>2</v>
      </c>
      <c r="V18" s="80">
        <f t="shared" si="10"/>
        <v>12</v>
      </c>
      <c r="W18" s="126">
        <f t="shared" si="11"/>
        <v>2</v>
      </c>
      <c r="X18" s="80">
        <f t="shared" si="12"/>
        <v>10.266666666666667</v>
      </c>
      <c r="Y18" s="38">
        <f t="shared" si="13"/>
        <v>30</v>
      </c>
      <c r="Z18" s="39" t="str">
        <f t="shared" si="14"/>
        <v>ناجح</v>
      </c>
      <c r="AA18" s="53" t="str">
        <f>IF(('[6]كشف النقاط'!H16+'[6]كشف النقاط'!H68+'[6]كشف النقاط'!H114+'[6]كشف النقاط'!H161+'[6]كشف النقاط'!H209+'[6]كشف النقاط'!H255)&gt;0,"انقاذ"," ")</f>
        <v xml:space="preserve"> </v>
      </c>
      <c r="AB18" s="94"/>
    </row>
    <row r="19" spans="2:28" ht="15" customHeight="1">
      <c r="B19" s="98">
        <v>8</v>
      </c>
      <c r="C19" s="136" t="s">
        <v>365</v>
      </c>
      <c r="D19" s="136" t="s">
        <v>366</v>
      </c>
      <c r="E19" s="19"/>
      <c r="F19" s="80">
        <f>'[6]كشف النقاط'!I17</f>
        <v>72</v>
      </c>
      <c r="G19" s="77">
        <f t="shared" si="0"/>
        <v>6</v>
      </c>
      <c r="H19" s="80">
        <f>+'[6]كشف النقاط'!I69</f>
        <v>64</v>
      </c>
      <c r="I19" s="77">
        <f t="shared" si="1"/>
        <v>0</v>
      </c>
      <c r="J19" s="80">
        <f>'[6]كشف النقاط'!I115</f>
        <v>42</v>
      </c>
      <c r="K19" s="77">
        <f t="shared" si="2"/>
        <v>0</v>
      </c>
      <c r="L19" s="81">
        <f t="shared" si="3"/>
        <v>8.9</v>
      </c>
      <c r="M19" s="82">
        <f t="shared" si="4"/>
        <v>6</v>
      </c>
      <c r="N19" s="80">
        <f>'[6]كشف النقاط'!I162</f>
        <v>0</v>
      </c>
      <c r="O19" s="77">
        <f t="shared" si="5"/>
        <v>0</v>
      </c>
      <c r="P19" s="80">
        <f>'[6]كشف النقاط'!I210</f>
        <v>28</v>
      </c>
      <c r="Q19" s="77">
        <f t="shared" si="6"/>
        <v>0</v>
      </c>
      <c r="R19" s="81">
        <f t="shared" si="7"/>
        <v>3.5</v>
      </c>
      <c r="S19" s="82">
        <f t="shared" si="8"/>
        <v>0</v>
      </c>
      <c r="T19" s="83">
        <f>'[6]كشف النقاط'!I256</f>
        <v>22</v>
      </c>
      <c r="U19" s="77">
        <f t="shared" si="9"/>
        <v>2</v>
      </c>
      <c r="V19" s="80">
        <f t="shared" si="10"/>
        <v>11</v>
      </c>
      <c r="W19" s="126">
        <f t="shared" si="11"/>
        <v>2</v>
      </c>
      <c r="X19" s="80">
        <f t="shared" si="12"/>
        <v>7.6</v>
      </c>
      <c r="Y19" s="38">
        <f t="shared" si="13"/>
        <v>8</v>
      </c>
      <c r="Z19" s="39" t="str">
        <f t="shared" si="14"/>
        <v>مؤجل</v>
      </c>
      <c r="AA19" s="53" t="str">
        <f>IF(('[6]كشف النقاط'!H17+'[6]كشف النقاط'!H69+'[6]كشف النقاط'!H115+'[6]كشف النقاط'!H162+'[6]كشف النقاط'!H210+'[6]كشف النقاط'!H256)&gt;0,"انقاذ"," ")</f>
        <v xml:space="preserve"> </v>
      </c>
      <c r="AB19" s="94"/>
    </row>
    <row r="20" spans="2:28" ht="15" customHeight="1">
      <c r="B20" s="98">
        <v>9</v>
      </c>
      <c r="C20" s="138" t="s">
        <v>367</v>
      </c>
      <c r="D20" s="138" t="s">
        <v>368</v>
      </c>
      <c r="E20" s="19"/>
      <c r="F20" s="80">
        <f>'[6]كشف النقاط'!I18</f>
        <v>90</v>
      </c>
      <c r="G20" s="77">
        <f t="shared" si="0"/>
        <v>6</v>
      </c>
      <c r="H20" s="80">
        <f>+'[6]كشف النقاط'!I70</f>
        <v>72</v>
      </c>
      <c r="I20" s="77">
        <f t="shared" si="1"/>
        <v>0</v>
      </c>
      <c r="J20" s="80">
        <f>'[6]كشف النقاط'!I116</f>
        <v>93</v>
      </c>
      <c r="K20" s="77">
        <f t="shared" si="2"/>
        <v>6</v>
      </c>
      <c r="L20" s="81">
        <f t="shared" si="3"/>
        <v>12.75</v>
      </c>
      <c r="M20" s="82">
        <f t="shared" si="4"/>
        <v>20</v>
      </c>
      <c r="N20" s="80">
        <f>'[6]كشف النقاط'!I163</f>
        <v>56</v>
      </c>
      <c r="O20" s="77">
        <f t="shared" si="5"/>
        <v>4</v>
      </c>
      <c r="P20" s="80">
        <f>'[6]كشف النقاط'!I211</f>
        <v>58</v>
      </c>
      <c r="Q20" s="77">
        <f t="shared" si="6"/>
        <v>4</v>
      </c>
      <c r="R20" s="81">
        <f t="shared" si="7"/>
        <v>14.25</v>
      </c>
      <c r="S20" s="82">
        <f t="shared" si="8"/>
        <v>8</v>
      </c>
      <c r="T20" s="83">
        <f>'[6]كشف النقاط'!I257</f>
        <v>16</v>
      </c>
      <c r="U20" s="77">
        <f t="shared" si="9"/>
        <v>0</v>
      </c>
      <c r="V20" s="80">
        <f t="shared" si="10"/>
        <v>8</v>
      </c>
      <c r="W20" s="126">
        <f t="shared" si="11"/>
        <v>0</v>
      </c>
      <c r="X20" s="80">
        <f t="shared" si="12"/>
        <v>12.833333333333334</v>
      </c>
      <c r="Y20" s="38">
        <f t="shared" si="13"/>
        <v>30</v>
      </c>
      <c r="Z20" s="39" t="str">
        <f t="shared" si="14"/>
        <v>ناجح</v>
      </c>
      <c r="AA20" s="53" t="str">
        <f>IF(('[6]كشف النقاط'!H18+'[6]كشف النقاط'!H70+'[6]كشف النقاط'!H116+'[6]كشف النقاط'!H163+'[6]كشف النقاط'!H211+'[6]كشف النقاط'!H257)&gt;0,"انقاذ"," ")</f>
        <v xml:space="preserve"> </v>
      </c>
      <c r="AB20" s="94"/>
    </row>
    <row r="21" spans="2:28" ht="15" customHeight="1">
      <c r="B21" s="98">
        <v>10</v>
      </c>
      <c r="C21" s="138" t="s">
        <v>369</v>
      </c>
      <c r="D21" s="138" t="s">
        <v>370</v>
      </c>
      <c r="E21" s="19"/>
      <c r="F21" s="80">
        <f>'[6]كشف النقاط'!I19</f>
        <v>78</v>
      </c>
      <c r="G21" s="77">
        <f t="shared" si="0"/>
        <v>6</v>
      </c>
      <c r="H21" s="80">
        <f>+'[6]كشف النقاط'!I71</f>
        <v>84</v>
      </c>
      <c r="I21" s="77">
        <f t="shared" si="1"/>
        <v>8</v>
      </c>
      <c r="J21" s="80">
        <f>'[6]كشف النقاط'!I117</f>
        <v>36</v>
      </c>
      <c r="K21" s="77">
        <f t="shared" si="2"/>
        <v>0</v>
      </c>
      <c r="L21" s="81">
        <f t="shared" si="3"/>
        <v>9.9</v>
      </c>
      <c r="M21" s="82">
        <f t="shared" si="4"/>
        <v>14</v>
      </c>
      <c r="N21" s="80">
        <f>'[6]كشف النقاط'!I164</f>
        <v>60</v>
      </c>
      <c r="O21" s="77">
        <f t="shared" si="5"/>
        <v>4</v>
      </c>
      <c r="P21" s="80">
        <f>'[6]كشف النقاط'!I212</f>
        <v>52</v>
      </c>
      <c r="Q21" s="77">
        <f t="shared" si="6"/>
        <v>4</v>
      </c>
      <c r="R21" s="81">
        <f t="shared" si="7"/>
        <v>14</v>
      </c>
      <c r="S21" s="82">
        <f t="shared" si="8"/>
        <v>8</v>
      </c>
      <c r="T21" s="83">
        <f>'[6]كشف النقاط'!I258</f>
        <v>24</v>
      </c>
      <c r="U21" s="77">
        <f t="shared" si="9"/>
        <v>2</v>
      </c>
      <c r="V21" s="80">
        <f t="shared" si="10"/>
        <v>12</v>
      </c>
      <c r="W21" s="126">
        <f t="shared" si="11"/>
        <v>2</v>
      </c>
      <c r="X21" s="80">
        <f t="shared" si="12"/>
        <v>11.133333333333333</v>
      </c>
      <c r="Y21" s="38">
        <f t="shared" si="13"/>
        <v>30</v>
      </c>
      <c r="Z21" s="39" t="str">
        <f t="shared" si="14"/>
        <v>ناجح</v>
      </c>
      <c r="AA21" s="53" t="str">
        <f>IF(('[6]كشف النقاط'!H19+'[6]كشف النقاط'!H71+'[6]كشف النقاط'!H117+'[6]كشف النقاط'!H164+'[6]كشف النقاط'!H212+'[6]كشف النقاط'!H258)&gt;0,"انقاذ"," ")</f>
        <v xml:space="preserve"> </v>
      </c>
      <c r="AB21" s="94"/>
    </row>
    <row r="22" spans="2:28" ht="15" customHeight="1">
      <c r="B22" s="98">
        <v>11</v>
      </c>
      <c r="C22" s="136" t="s">
        <v>371</v>
      </c>
      <c r="D22" s="136" t="s">
        <v>372</v>
      </c>
      <c r="E22" s="19"/>
      <c r="F22" s="80">
        <f>'[6]كشف النقاط'!I20</f>
        <v>48</v>
      </c>
      <c r="G22" s="77">
        <f t="shared" si="0"/>
        <v>0</v>
      </c>
      <c r="H22" s="80">
        <f>+'[6]كشف النقاط'!I72</f>
        <v>56</v>
      </c>
      <c r="I22" s="77">
        <f t="shared" si="1"/>
        <v>0</v>
      </c>
      <c r="J22" s="80">
        <f>'[6]كشف النقاط'!I118</f>
        <v>36</v>
      </c>
      <c r="K22" s="77">
        <f t="shared" si="2"/>
        <v>0</v>
      </c>
      <c r="L22" s="81">
        <f t="shared" si="3"/>
        <v>7</v>
      </c>
      <c r="M22" s="82">
        <f t="shared" si="4"/>
        <v>0</v>
      </c>
      <c r="N22" s="80">
        <f>'[6]كشف النقاط'!I165</f>
        <v>40</v>
      </c>
      <c r="O22" s="77">
        <f t="shared" si="5"/>
        <v>4</v>
      </c>
      <c r="P22" s="80">
        <f>'[6]كشف النقاط'!I213</f>
        <v>20</v>
      </c>
      <c r="Q22" s="77">
        <f t="shared" si="6"/>
        <v>0</v>
      </c>
      <c r="R22" s="81">
        <f t="shared" si="7"/>
        <v>7.5</v>
      </c>
      <c r="S22" s="82">
        <f t="shared" si="8"/>
        <v>4</v>
      </c>
      <c r="T22" s="83">
        <f>'[6]كشف النقاط'!I259</f>
        <v>20</v>
      </c>
      <c r="U22" s="77">
        <f t="shared" si="9"/>
        <v>2</v>
      </c>
      <c r="V22" s="80">
        <f t="shared" si="10"/>
        <v>10</v>
      </c>
      <c r="W22" s="126">
        <f t="shared" si="11"/>
        <v>2</v>
      </c>
      <c r="X22" s="80">
        <f t="shared" si="12"/>
        <v>7.333333333333333</v>
      </c>
      <c r="Y22" s="38">
        <f t="shared" si="13"/>
        <v>6</v>
      </c>
      <c r="Z22" s="39" t="str">
        <f t="shared" si="14"/>
        <v>مؤجل</v>
      </c>
      <c r="AA22" s="53" t="str">
        <f>IF(('[6]كشف النقاط'!H20+'[6]كشف النقاط'!H72+'[6]كشف النقاط'!H118+'[6]كشف النقاط'!H165+'[6]كشف النقاط'!H213+'[6]كشف النقاط'!H259)&gt;0,"انقاذ"," ")</f>
        <v xml:space="preserve"> </v>
      </c>
      <c r="AB22" s="94"/>
    </row>
    <row r="23" spans="2:28" ht="15" customHeight="1">
      <c r="B23" s="98">
        <v>12</v>
      </c>
      <c r="C23" s="136" t="s">
        <v>373</v>
      </c>
      <c r="D23" s="136" t="s">
        <v>374</v>
      </c>
      <c r="E23" s="19"/>
      <c r="F23" s="80">
        <f>'[6]كشف النقاط'!I21</f>
        <v>30</v>
      </c>
      <c r="G23" s="77">
        <f t="shared" si="0"/>
        <v>0</v>
      </c>
      <c r="H23" s="80">
        <f>+'[6]كشف النقاط'!I73</f>
        <v>84</v>
      </c>
      <c r="I23" s="77">
        <f t="shared" si="1"/>
        <v>8</v>
      </c>
      <c r="J23" s="80">
        <f>'[6]كشف النقاط'!I119</f>
        <v>63</v>
      </c>
      <c r="K23" s="77">
        <f t="shared" si="2"/>
        <v>6</v>
      </c>
      <c r="L23" s="81">
        <f t="shared" si="3"/>
        <v>8.85</v>
      </c>
      <c r="M23" s="82">
        <f t="shared" si="4"/>
        <v>14</v>
      </c>
      <c r="N23" s="80">
        <f>'[6]كشف النقاط'!I166</f>
        <v>44</v>
      </c>
      <c r="O23" s="77">
        <f t="shared" si="5"/>
        <v>4</v>
      </c>
      <c r="P23" s="80">
        <f>'[6]كشف النقاط'!I214</f>
        <v>40</v>
      </c>
      <c r="Q23" s="77">
        <f t="shared" si="6"/>
        <v>4</v>
      </c>
      <c r="R23" s="81">
        <f t="shared" si="7"/>
        <v>10.5</v>
      </c>
      <c r="S23" s="82">
        <f t="shared" si="8"/>
        <v>8</v>
      </c>
      <c r="T23" s="83">
        <f>'[6]كشف النقاط'!I260</f>
        <v>26</v>
      </c>
      <c r="U23" s="77">
        <f t="shared" si="9"/>
        <v>2</v>
      </c>
      <c r="V23" s="80">
        <f t="shared" si="10"/>
        <v>13</v>
      </c>
      <c r="W23" s="126">
        <f t="shared" si="11"/>
        <v>2</v>
      </c>
      <c r="X23" s="80">
        <f t="shared" si="12"/>
        <v>9.5666666666666664</v>
      </c>
      <c r="Y23" s="38">
        <f t="shared" si="13"/>
        <v>24</v>
      </c>
      <c r="Z23" s="39" t="str">
        <f t="shared" si="14"/>
        <v>مؤجل</v>
      </c>
      <c r="AA23" s="53" t="str">
        <f>IF(('[6]كشف النقاط'!H21+'[6]كشف النقاط'!H73+'[6]كشف النقاط'!H119+'[6]كشف النقاط'!H166+'[6]كشف النقاط'!H214+'[6]كشف النقاط'!H260)&gt;0,"انقاذ"," ")</f>
        <v xml:space="preserve"> </v>
      </c>
      <c r="AB23" s="94"/>
    </row>
    <row r="24" spans="2:28" ht="15" customHeight="1">
      <c r="B24" s="98">
        <v>13</v>
      </c>
      <c r="C24" s="136" t="s">
        <v>264</v>
      </c>
      <c r="D24" s="136" t="s">
        <v>87</v>
      </c>
      <c r="E24" s="19"/>
      <c r="F24" s="80">
        <f>'[6]كشف النقاط'!I22</f>
        <v>72</v>
      </c>
      <c r="G24" s="77">
        <f t="shared" si="0"/>
        <v>6</v>
      </c>
      <c r="H24" s="80">
        <f>+'[6]كشف النقاط'!I74</f>
        <v>80</v>
      </c>
      <c r="I24" s="77">
        <f t="shared" si="1"/>
        <v>8</v>
      </c>
      <c r="J24" s="80">
        <f>'[6]كشف النقاط'!I120</f>
        <v>42</v>
      </c>
      <c r="K24" s="77">
        <f t="shared" si="2"/>
        <v>0</v>
      </c>
      <c r="L24" s="81">
        <f t="shared" si="3"/>
        <v>9.6999999999999993</v>
      </c>
      <c r="M24" s="82">
        <f t="shared" si="4"/>
        <v>14</v>
      </c>
      <c r="N24" s="80">
        <f>'[6]كشف النقاط'!I167</f>
        <v>28</v>
      </c>
      <c r="O24" s="77">
        <f t="shared" si="5"/>
        <v>0</v>
      </c>
      <c r="P24" s="80">
        <f>'[6]كشف النقاط'!I215</f>
        <v>24</v>
      </c>
      <c r="Q24" s="77">
        <f t="shared" si="6"/>
        <v>0</v>
      </c>
      <c r="R24" s="81">
        <f t="shared" si="7"/>
        <v>6.5</v>
      </c>
      <c r="S24" s="82">
        <f t="shared" si="8"/>
        <v>0</v>
      </c>
      <c r="T24" s="83">
        <f>'[6]كشف النقاط'!I261</f>
        <v>18</v>
      </c>
      <c r="U24" s="77">
        <f t="shared" si="9"/>
        <v>0</v>
      </c>
      <c r="V24" s="80">
        <f t="shared" si="10"/>
        <v>9</v>
      </c>
      <c r="W24" s="126">
        <f t="shared" si="11"/>
        <v>0</v>
      </c>
      <c r="X24" s="80">
        <f t="shared" si="12"/>
        <v>8.8000000000000007</v>
      </c>
      <c r="Y24" s="38">
        <f t="shared" si="13"/>
        <v>14</v>
      </c>
      <c r="Z24" s="39" t="str">
        <f t="shared" si="14"/>
        <v>مؤجل</v>
      </c>
      <c r="AA24" s="53" t="str">
        <f>IF(('[6]كشف النقاط'!H22+'[6]كشف النقاط'!H74+'[6]كشف النقاط'!H120+'[6]كشف النقاط'!H167+'[6]كشف النقاط'!H215+'[6]كشف النقاط'!H261)&gt;0,"انقاذ"," ")</f>
        <v xml:space="preserve"> </v>
      </c>
      <c r="AB24" s="94"/>
    </row>
    <row r="25" spans="2:28" ht="15" customHeight="1">
      <c r="B25" s="98">
        <v>15</v>
      </c>
      <c r="C25" s="136" t="s">
        <v>93</v>
      </c>
      <c r="D25" s="136" t="s">
        <v>94</v>
      </c>
      <c r="E25" s="19" t="s">
        <v>25</v>
      </c>
      <c r="F25" s="80">
        <f>'[6]كشف النقاط'!I23</f>
        <v>60</v>
      </c>
      <c r="G25" s="77">
        <f t="shared" si="0"/>
        <v>6</v>
      </c>
      <c r="H25" s="80">
        <f>+'[6]كشف النقاط'!I75</f>
        <v>84</v>
      </c>
      <c r="I25" s="77">
        <f t="shared" si="1"/>
        <v>8</v>
      </c>
      <c r="J25" s="80">
        <f>'[6]كشف النقاط'!I121</f>
        <v>42</v>
      </c>
      <c r="K25" s="77">
        <f t="shared" si="2"/>
        <v>0</v>
      </c>
      <c r="L25" s="81">
        <f t="shared" si="3"/>
        <v>9.3000000000000007</v>
      </c>
      <c r="M25" s="82">
        <f t="shared" si="4"/>
        <v>14</v>
      </c>
      <c r="N25" s="80">
        <f>'[6]كشف النقاط'!I168</f>
        <v>44</v>
      </c>
      <c r="O25" s="77">
        <f t="shared" si="5"/>
        <v>4</v>
      </c>
      <c r="P25" s="80">
        <f>'[6]كشف النقاط'!I216</f>
        <v>22</v>
      </c>
      <c r="Q25" s="77">
        <f t="shared" si="6"/>
        <v>0</v>
      </c>
      <c r="R25" s="81">
        <f t="shared" si="7"/>
        <v>8.25</v>
      </c>
      <c r="S25" s="82">
        <f t="shared" si="8"/>
        <v>4</v>
      </c>
      <c r="T25" s="83">
        <f>'[6]كشف النقاط'!I262</f>
        <v>18</v>
      </c>
      <c r="U25" s="77">
        <f t="shared" si="9"/>
        <v>0</v>
      </c>
      <c r="V25" s="80">
        <f t="shared" si="10"/>
        <v>9</v>
      </c>
      <c r="W25" s="126">
        <f t="shared" si="11"/>
        <v>0</v>
      </c>
      <c r="X25" s="80">
        <f t="shared" si="12"/>
        <v>9</v>
      </c>
      <c r="Y25" s="38">
        <f t="shared" si="13"/>
        <v>18</v>
      </c>
      <c r="Z25" s="39" t="str">
        <f t="shared" si="14"/>
        <v>مؤجل</v>
      </c>
      <c r="AA25" s="53" t="str">
        <f>IF(('[6]كشف النقاط'!H23+'[6]كشف النقاط'!H75+'[6]كشف النقاط'!H121+'[6]كشف النقاط'!H168+'[6]كشف النقاط'!H216+'[6]كشف النقاط'!H262)&gt;0,"انقاذ"," ")</f>
        <v xml:space="preserve"> </v>
      </c>
      <c r="AB25" s="94"/>
    </row>
    <row r="26" spans="2:28" ht="15" customHeight="1">
      <c r="B26" s="98">
        <v>16</v>
      </c>
      <c r="C26" s="139" t="s">
        <v>96</v>
      </c>
      <c r="D26" s="140" t="s">
        <v>97</v>
      </c>
      <c r="E26" s="19" t="s">
        <v>25</v>
      </c>
      <c r="F26" s="80">
        <f>'[6]كشف النقاط'!I24</f>
        <v>60</v>
      </c>
      <c r="G26" s="77">
        <f t="shared" si="0"/>
        <v>6</v>
      </c>
      <c r="H26" s="80">
        <f>+'[6]كشف النقاط'!I76</f>
        <v>64</v>
      </c>
      <c r="I26" s="77">
        <f t="shared" si="1"/>
        <v>0</v>
      </c>
      <c r="J26" s="80">
        <f>'[6]كشف النقاط'!I122</f>
        <v>30</v>
      </c>
      <c r="K26" s="77">
        <f t="shared" si="2"/>
        <v>0</v>
      </c>
      <c r="L26" s="81">
        <f t="shared" si="3"/>
        <v>7.7</v>
      </c>
      <c r="M26" s="82">
        <f t="shared" si="4"/>
        <v>6</v>
      </c>
      <c r="N26" s="80">
        <f>'[6]كشف النقاط'!I169</f>
        <v>28</v>
      </c>
      <c r="O26" s="77">
        <f t="shared" si="5"/>
        <v>0</v>
      </c>
      <c r="P26" s="80">
        <f>'[6]كشف النقاط'!I217</f>
        <v>36</v>
      </c>
      <c r="Q26" s="77">
        <f t="shared" si="6"/>
        <v>0</v>
      </c>
      <c r="R26" s="81">
        <f t="shared" si="7"/>
        <v>8</v>
      </c>
      <c r="S26" s="82">
        <f t="shared" si="8"/>
        <v>0</v>
      </c>
      <c r="T26" s="83">
        <f>'[6]كشف النقاط'!I263</f>
        <v>18</v>
      </c>
      <c r="U26" s="77">
        <f t="shared" si="9"/>
        <v>0</v>
      </c>
      <c r="V26" s="80">
        <f t="shared" si="10"/>
        <v>9</v>
      </c>
      <c r="W26" s="126">
        <f t="shared" si="11"/>
        <v>0</v>
      </c>
      <c r="X26" s="80">
        <f t="shared" si="12"/>
        <v>7.8666666666666663</v>
      </c>
      <c r="Y26" s="38">
        <f t="shared" si="13"/>
        <v>6</v>
      </c>
      <c r="Z26" s="39" t="str">
        <f t="shared" si="14"/>
        <v>مؤجل</v>
      </c>
      <c r="AA26" s="53" t="str">
        <f>IF(('[6]كشف النقاط'!H24+'[6]كشف النقاط'!H76+'[6]كشف النقاط'!H122+'[6]كشف النقاط'!H169+'[6]كشف النقاط'!H217+'[6]كشف النقاط'!H263)&gt;0,"انقاذ"," ")</f>
        <v xml:space="preserve"> </v>
      </c>
      <c r="AB26" s="94"/>
    </row>
    <row r="27" spans="2:28" ht="15" customHeight="1">
      <c r="B27" s="98">
        <v>17</v>
      </c>
      <c r="C27" s="136" t="s">
        <v>98</v>
      </c>
      <c r="D27" s="136" t="s">
        <v>99</v>
      </c>
      <c r="E27" s="19" t="s">
        <v>25</v>
      </c>
      <c r="F27" s="80">
        <f>'[6]كشف النقاط'!I25</f>
        <v>66</v>
      </c>
      <c r="G27" s="77">
        <f t="shared" si="0"/>
        <v>6</v>
      </c>
      <c r="H27" s="80">
        <f>+'[6]كشف النقاط'!I77</f>
        <v>100</v>
      </c>
      <c r="I27" s="77">
        <f t="shared" si="1"/>
        <v>8</v>
      </c>
      <c r="J27" s="80">
        <f>'[6]كشف النقاط'!I123</f>
        <v>36</v>
      </c>
      <c r="K27" s="77">
        <f t="shared" si="2"/>
        <v>0</v>
      </c>
      <c r="L27" s="81">
        <f t="shared" si="3"/>
        <v>10.1</v>
      </c>
      <c r="M27" s="82">
        <f t="shared" si="4"/>
        <v>20</v>
      </c>
      <c r="N27" s="80">
        <f>'[6]كشف النقاط'!I170</f>
        <v>48</v>
      </c>
      <c r="O27" s="77">
        <f t="shared" si="5"/>
        <v>4</v>
      </c>
      <c r="P27" s="80">
        <f>'[6]كشف النقاط'!I218</f>
        <v>40</v>
      </c>
      <c r="Q27" s="77">
        <f t="shared" si="6"/>
        <v>4</v>
      </c>
      <c r="R27" s="81">
        <f t="shared" si="7"/>
        <v>11</v>
      </c>
      <c r="S27" s="82">
        <f t="shared" si="8"/>
        <v>8</v>
      </c>
      <c r="T27" s="83">
        <f>'[6]كشف النقاط'!I264</f>
        <v>20</v>
      </c>
      <c r="U27" s="77">
        <f t="shared" si="9"/>
        <v>2</v>
      </c>
      <c r="V27" s="80">
        <f t="shared" si="10"/>
        <v>10</v>
      </c>
      <c r="W27" s="126">
        <f t="shared" si="11"/>
        <v>2</v>
      </c>
      <c r="X27" s="80">
        <f t="shared" si="12"/>
        <v>10.333333333333334</v>
      </c>
      <c r="Y27" s="38">
        <f t="shared" si="13"/>
        <v>30</v>
      </c>
      <c r="Z27" s="39" t="str">
        <f t="shared" si="14"/>
        <v>ناجح</v>
      </c>
      <c r="AA27" s="53" t="str">
        <f>IF(('[6]كشف النقاط'!H25+'[6]كشف النقاط'!H77+'[6]كشف النقاط'!H123+'[6]كشف النقاط'!H170+'[6]كشف النقاط'!H218+'[6]كشف النقاط'!H264)&gt;0,"انقاذ"," ")</f>
        <v xml:space="preserve"> </v>
      </c>
      <c r="AB27" s="94"/>
    </row>
    <row r="28" spans="2:28" ht="15" customHeight="1">
      <c r="B28" s="98">
        <v>18</v>
      </c>
      <c r="C28" s="136" t="s">
        <v>100</v>
      </c>
      <c r="D28" s="136" t="s">
        <v>101</v>
      </c>
      <c r="E28" s="19" t="s">
        <v>25</v>
      </c>
      <c r="F28" s="80">
        <f>'[6]كشف النقاط'!I26</f>
        <v>54</v>
      </c>
      <c r="G28" s="77">
        <f t="shared" si="0"/>
        <v>0</v>
      </c>
      <c r="H28" s="80">
        <f>+'[6]كشف النقاط'!I78</f>
        <v>64</v>
      </c>
      <c r="I28" s="77">
        <f t="shared" si="1"/>
        <v>0</v>
      </c>
      <c r="J28" s="80">
        <f>'[6]كشف النقاط'!I124</f>
        <v>36</v>
      </c>
      <c r="K28" s="77">
        <f t="shared" si="2"/>
        <v>0</v>
      </c>
      <c r="L28" s="81">
        <f t="shared" si="3"/>
        <v>7.7</v>
      </c>
      <c r="M28" s="82">
        <f t="shared" si="4"/>
        <v>0</v>
      </c>
      <c r="N28" s="80">
        <f>'[6]كشف النقاط'!I171</f>
        <v>52</v>
      </c>
      <c r="O28" s="77">
        <f t="shared" si="5"/>
        <v>4</v>
      </c>
      <c r="P28" s="80">
        <f>'[6]كشف النقاط'!I219</f>
        <v>32</v>
      </c>
      <c r="Q28" s="77">
        <f t="shared" si="6"/>
        <v>0</v>
      </c>
      <c r="R28" s="81">
        <f t="shared" si="7"/>
        <v>10.5</v>
      </c>
      <c r="S28" s="82">
        <f t="shared" si="8"/>
        <v>8</v>
      </c>
      <c r="T28" s="83">
        <f>'[6]كشف النقاط'!I265</f>
        <v>24</v>
      </c>
      <c r="U28" s="77">
        <f t="shared" si="9"/>
        <v>2</v>
      </c>
      <c r="V28" s="80">
        <f t="shared" si="10"/>
        <v>12</v>
      </c>
      <c r="W28" s="126">
        <f t="shared" si="11"/>
        <v>2</v>
      </c>
      <c r="X28" s="80">
        <f t="shared" si="12"/>
        <v>8.7333333333333325</v>
      </c>
      <c r="Y28" s="38">
        <f t="shared" si="13"/>
        <v>10</v>
      </c>
      <c r="Z28" s="39" t="str">
        <f t="shared" si="14"/>
        <v>مؤجل</v>
      </c>
      <c r="AA28" s="53" t="str">
        <f>IF(('[6]كشف النقاط'!H26+'[6]كشف النقاط'!H78+'[6]كشف النقاط'!H124+'[6]كشف النقاط'!H171+'[6]كشف النقاط'!H219+'[6]كشف النقاط'!H265)&gt;0,"انقاذ"," ")</f>
        <v xml:space="preserve"> </v>
      </c>
      <c r="AB28" s="94"/>
    </row>
    <row r="29" spans="2:28" ht="15" customHeight="1">
      <c r="B29" s="98">
        <v>19</v>
      </c>
      <c r="C29" s="141" t="s">
        <v>102</v>
      </c>
      <c r="D29" s="41" t="s">
        <v>103</v>
      </c>
      <c r="E29" s="19" t="s">
        <v>25</v>
      </c>
      <c r="F29" s="80">
        <f>'[6]كشف النقاط'!I27</f>
        <v>48</v>
      </c>
      <c r="G29" s="77">
        <f t="shared" si="0"/>
        <v>0</v>
      </c>
      <c r="H29" s="80">
        <f>+'[6]كشف النقاط'!I79</f>
        <v>72</v>
      </c>
      <c r="I29" s="77">
        <f t="shared" si="1"/>
        <v>0</v>
      </c>
      <c r="J29" s="80">
        <f>'[6]كشف النقاط'!I125</f>
        <v>30</v>
      </c>
      <c r="K29" s="77">
        <f t="shared" si="2"/>
        <v>0</v>
      </c>
      <c r="L29" s="81">
        <f t="shared" si="3"/>
        <v>7.5</v>
      </c>
      <c r="M29" s="82">
        <f t="shared" si="4"/>
        <v>0</v>
      </c>
      <c r="N29" s="80">
        <f>'[6]كشف النقاط'!I172</f>
        <v>44</v>
      </c>
      <c r="O29" s="77">
        <f t="shared" si="5"/>
        <v>4</v>
      </c>
      <c r="P29" s="80">
        <f>'[6]كشف النقاط'!I220</f>
        <v>42</v>
      </c>
      <c r="Q29" s="77">
        <f t="shared" si="6"/>
        <v>4</v>
      </c>
      <c r="R29" s="81">
        <f t="shared" si="7"/>
        <v>10.75</v>
      </c>
      <c r="S29" s="82">
        <f t="shared" si="8"/>
        <v>8</v>
      </c>
      <c r="T29" s="83">
        <f>'[6]كشف النقاط'!I266</f>
        <v>14</v>
      </c>
      <c r="U29" s="77">
        <f t="shared" si="9"/>
        <v>0</v>
      </c>
      <c r="V29" s="80">
        <f t="shared" si="10"/>
        <v>7</v>
      </c>
      <c r="W29" s="126">
        <f t="shared" si="11"/>
        <v>0</v>
      </c>
      <c r="X29" s="80">
        <f t="shared" si="12"/>
        <v>8.3333333333333339</v>
      </c>
      <c r="Y29" s="38">
        <f t="shared" si="13"/>
        <v>8</v>
      </c>
      <c r="Z29" s="39" t="str">
        <f t="shared" si="14"/>
        <v>مؤجل</v>
      </c>
      <c r="AA29" s="53" t="str">
        <f>IF(('[6]كشف النقاط'!H27+'[6]كشف النقاط'!H79+'[6]كشف النقاط'!H125+'[6]كشف النقاط'!H172+'[6]كشف النقاط'!H220+'[6]كشف النقاط'!H266)&gt;0,"انقاذ"," ")</f>
        <v xml:space="preserve"> </v>
      </c>
      <c r="AB29" s="94"/>
    </row>
    <row r="30" spans="2:28" ht="15" customHeight="1">
      <c r="B30" s="98">
        <v>20</v>
      </c>
      <c r="C30" s="142" t="s">
        <v>104</v>
      </c>
      <c r="D30" s="135" t="s">
        <v>86</v>
      </c>
      <c r="E30" s="19" t="s">
        <v>25</v>
      </c>
      <c r="F30" s="80">
        <f>'[6]كشف النقاط'!I28</f>
        <v>66</v>
      </c>
      <c r="G30" s="77">
        <f t="shared" si="0"/>
        <v>6</v>
      </c>
      <c r="H30" s="80">
        <f>+'[6]كشف النقاط'!I80</f>
        <v>76</v>
      </c>
      <c r="I30" s="77">
        <f t="shared" si="1"/>
        <v>0</v>
      </c>
      <c r="J30" s="80">
        <f>'[6]كشف النقاط'!I126</f>
        <v>60</v>
      </c>
      <c r="K30" s="77">
        <f t="shared" si="2"/>
        <v>6</v>
      </c>
      <c r="L30" s="81">
        <f t="shared" si="3"/>
        <v>10.1</v>
      </c>
      <c r="M30" s="82">
        <f t="shared" si="4"/>
        <v>20</v>
      </c>
      <c r="N30" s="80">
        <f>'[6]كشف النقاط'!I173</f>
        <v>52</v>
      </c>
      <c r="O30" s="77">
        <f t="shared" si="5"/>
        <v>4</v>
      </c>
      <c r="P30" s="80">
        <f>'[6]كشف النقاط'!I221</f>
        <v>40</v>
      </c>
      <c r="Q30" s="77">
        <f t="shared" si="6"/>
        <v>4</v>
      </c>
      <c r="R30" s="81">
        <f t="shared" si="7"/>
        <v>11.5</v>
      </c>
      <c r="S30" s="82">
        <f t="shared" si="8"/>
        <v>8</v>
      </c>
      <c r="T30" s="83">
        <f>'[6]كشف النقاط'!I267</f>
        <v>28</v>
      </c>
      <c r="U30" s="77">
        <f t="shared" si="9"/>
        <v>2</v>
      </c>
      <c r="V30" s="80">
        <f t="shared" si="10"/>
        <v>14</v>
      </c>
      <c r="W30" s="126">
        <f t="shared" si="11"/>
        <v>2</v>
      </c>
      <c r="X30" s="80">
        <f t="shared" si="12"/>
        <v>10.733333333333333</v>
      </c>
      <c r="Y30" s="38">
        <f t="shared" si="13"/>
        <v>30</v>
      </c>
      <c r="Z30" s="39" t="str">
        <f t="shared" si="14"/>
        <v>ناجح</v>
      </c>
      <c r="AA30" s="53" t="str">
        <f>IF(('[6]كشف النقاط'!H28+'[6]كشف النقاط'!H80+'[6]كشف النقاط'!H126+'[6]كشف النقاط'!H173+'[6]كشف النقاط'!H221+'[6]كشف النقاط'!H267)&gt;0,"انقاذ"," ")</f>
        <v xml:space="preserve"> </v>
      </c>
      <c r="AB30" s="94"/>
    </row>
    <row r="31" spans="2:28" ht="15" customHeight="1">
      <c r="B31" s="98">
        <v>21</v>
      </c>
      <c r="C31" s="143" t="s">
        <v>88</v>
      </c>
      <c r="D31" s="143" t="s">
        <v>311</v>
      </c>
      <c r="E31" s="56" t="s">
        <v>375</v>
      </c>
      <c r="F31" s="80">
        <f>'[6]كشف النقاط'!I29</f>
        <v>0</v>
      </c>
      <c r="G31" s="77">
        <f t="shared" si="0"/>
        <v>0</v>
      </c>
      <c r="H31" s="80">
        <f>+'[6]كشف النقاط'!I81</f>
        <v>0</v>
      </c>
      <c r="I31" s="77">
        <f t="shared" si="1"/>
        <v>0</v>
      </c>
      <c r="J31" s="80">
        <f>'[6]كشف النقاط'!I127</f>
        <v>0</v>
      </c>
      <c r="K31" s="77">
        <f t="shared" si="2"/>
        <v>0</v>
      </c>
      <c r="L31" s="81">
        <f t="shared" si="3"/>
        <v>0</v>
      </c>
      <c r="M31" s="82">
        <f t="shared" si="4"/>
        <v>0</v>
      </c>
      <c r="N31" s="80">
        <f>'[6]كشف النقاط'!I174</f>
        <v>0</v>
      </c>
      <c r="O31" s="77">
        <f t="shared" si="5"/>
        <v>0</v>
      </c>
      <c r="P31" s="80">
        <f>'[6]كشف النقاط'!I222</f>
        <v>0</v>
      </c>
      <c r="Q31" s="77">
        <f t="shared" si="6"/>
        <v>0</v>
      </c>
      <c r="R31" s="81">
        <f t="shared" si="7"/>
        <v>0</v>
      </c>
      <c r="S31" s="82">
        <f t="shared" si="8"/>
        <v>0</v>
      </c>
      <c r="T31" s="83">
        <f>'[6]كشف النقاط'!I268</f>
        <v>0</v>
      </c>
      <c r="U31" s="77">
        <f t="shared" si="9"/>
        <v>0</v>
      </c>
      <c r="V31" s="80">
        <f t="shared" si="10"/>
        <v>0</v>
      </c>
      <c r="W31" s="126">
        <f t="shared" si="11"/>
        <v>0</v>
      </c>
      <c r="X31" s="80">
        <f t="shared" si="12"/>
        <v>0</v>
      </c>
      <c r="Y31" s="38">
        <f t="shared" si="13"/>
        <v>0</v>
      </c>
      <c r="Z31" s="39" t="str">
        <f t="shared" si="14"/>
        <v>مؤجل</v>
      </c>
      <c r="AA31" s="53" t="str">
        <f>IF(('[6]كشف النقاط'!H29+'[6]كشف النقاط'!H81+'[6]كشف النقاط'!H127+'[6]كشف النقاط'!H174+'[6]كشف النقاط'!H222+'[6]كشف النقاط'!H268)&gt;0,"انقاذ"," ")</f>
        <v xml:space="preserve"> </v>
      </c>
    </row>
    <row r="32" spans="2:28" ht="15" customHeight="1">
      <c r="F32" s="89" t="s">
        <v>105</v>
      </c>
      <c r="G32" s="42"/>
      <c r="H32" s="89" t="s">
        <v>105</v>
      </c>
      <c r="I32" s="43"/>
      <c r="J32" s="89" t="s">
        <v>312</v>
      </c>
      <c r="K32" s="42"/>
      <c r="L32" s="89"/>
      <c r="M32" s="43"/>
      <c r="N32" s="89" t="s">
        <v>107</v>
      </c>
      <c r="O32" s="44"/>
      <c r="P32" s="89" t="s">
        <v>312</v>
      </c>
      <c r="Q32" s="42"/>
      <c r="R32" s="66"/>
      <c r="S32" s="42"/>
      <c r="T32" s="89" t="s">
        <v>376</v>
      </c>
      <c r="U32" s="42"/>
      <c r="V32" s="66"/>
    </row>
    <row r="33" spans="6:23" ht="15" customHeight="1">
      <c r="F33" s="45"/>
      <c r="G33" s="42"/>
      <c r="H33" s="45"/>
      <c r="I33" s="42"/>
      <c r="J33" s="45"/>
      <c r="K33" s="42"/>
      <c r="L33" s="45"/>
      <c r="M33" s="42"/>
      <c r="N33" s="45"/>
      <c r="O33" s="42"/>
      <c r="P33" s="45"/>
      <c r="Q33" s="42"/>
      <c r="R33" s="45"/>
      <c r="S33" s="42"/>
      <c r="T33" s="45"/>
      <c r="V33" s="45"/>
    </row>
    <row r="34" spans="6:23" ht="15" customHeight="1">
      <c r="W34" s="4" t="s">
        <v>36</v>
      </c>
    </row>
    <row r="35" spans="6:23" ht="15" customHeight="1"/>
  </sheetData>
  <sheetProtection password="CC17" sheet="1" objects="1" scenarios="1"/>
  <mergeCells count="4">
    <mergeCell ref="M7:M10"/>
    <mergeCell ref="W7:W10"/>
    <mergeCell ref="S7:S10"/>
    <mergeCell ref="Y7:Y10"/>
  </mergeCells>
  <pageMargins left="0.70866141732283472" right="0.70866141732283472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Feuil8</vt:lpstr>
      <vt:lpstr>Feuil9</vt:lpstr>
      <vt:lpstr>Feuil10</vt:lpstr>
      <vt:lpstr>Feuil11</vt:lpstr>
      <vt:lpstr>Feuil12</vt:lpstr>
      <vt:lpstr>Feuil13</vt:lpstr>
    </vt:vector>
  </TitlesOfParts>
  <Company>BECI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Faycel</dc:creator>
  <cp:lastModifiedBy>f</cp:lastModifiedBy>
  <dcterms:created xsi:type="dcterms:W3CDTF">2014-03-23T09:37:35Z</dcterms:created>
  <dcterms:modified xsi:type="dcterms:W3CDTF">2014-03-26T20:52:44Z</dcterms:modified>
</cp:coreProperties>
</file>