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575" windowHeight="8100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24519"/>
</workbook>
</file>

<file path=xl/calcChain.xml><?xml version="1.0" encoding="utf-8"?>
<calcChain xmlns="http://schemas.openxmlformats.org/spreadsheetml/2006/main">
  <c r="AK25" i="4"/>
  <c r="Z32" i="7"/>
  <c r="AD32" s="1"/>
  <c r="AE32" s="1"/>
  <c r="V32"/>
  <c r="X32" s="1"/>
  <c r="Y32" s="1"/>
  <c r="T32"/>
  <c r="U32" s="1"/>
  <c r="R32"/>
  <c r="S32" s="1"/>
  <c r="N32"/>
  <c r="P32" s="1"/>
  <c r="Q32" s="1"/>
  <c r="J32"/>
  <c r="L32" s="1"/>
  <c r="H32"/>
  <c r="I32" s="1"/>
  <c r="F32"/>
  <c r="G32" s="1"/>
  <c r="Z31"/>
  <c r="AD31" s="1"/>
  <c r="V31"/>
  <c r="X31" s="1"/>
  <c r="T31"/>
  <c r="U31" s="1"/>
  <c r="R31"/>
  <c r="S31" s="1"/>
  <c r="N31"/>
  <c r="P31" s="1"/>
  <c r="Q31" s="1"/>
  <c r="J31"/>
  <c r="L31" s="1"/>
  <c r="H31"/>
  <c r="I31" s="1"/>
  <c r="F31"/>
  <c r="G31" s="1"/>
  <c r="Z30"/>
  <c r="AD30" s="1"/>
  <c r="AE30" s="1"/>
  <c r="V30"/>
  <c r="X30" s="1"/>
  <c r="Y30" s="1"/>
  <c r="T30"/>
  <c r="U30" s="1"/>
  <c r="R30"/>
  <c r="S30" s="1"/>
  <c r="N30"/>
  <c r="P30" s="1"/>
  <c r="Q30" s="1"/>
  <c r="J30"/>
  <c r="L30" s="1"/>
  <c r="M30" s="1"/>
  <c r="H30"/>
  <c r="I30" s="1"/>
  <c r="F30"/>
  <c r="G30" s="1"/>
  <c r="Z29"/>
  <c r="AD29" s="1"/>
  <c r="AE29" s="1"/>
  <c r="V29"/>
  <c r="X29" s="1"/>
  <c r="Y29" s="1"/>
  <c r="T29"/>
  <c r="U29" s="1"/>
  <c r="R29"/>
  <c r="S29" s="1"/>
  <c r="N29"/>
  <c r="P29" s="1"/>
  <c r="Q29" s="1"/>
  <c r="J29"/>
  <c r="L29" s="1"/>
  <c r="H29"/>
  <c r="I29" s="1"/>
  <c r="F29"/>
  <c r="G29" s="1"/>
  <c r="Z28"/>
  <c r="AA28" s="1"/>
  <c r="V28"/>
  <c r="W28" s="1"/>
  <c r="T28"/>
  <c r="U28" s="1"/>
  <c r="R28"/>
  <c r="S28" s="1"/>
  <c r="N28"/>
  <c r="O28" s="1"/>
  <c r="J28"/>
  <c r="K28" s="1"/>
  <c r="H28"/>
  <c r="I28" s="1"/>
  <c r="F28"/>
  <c r="G28" s="1"/>
  <c r="AB27"/>
  <c r="AC27" s="1"/>
  <c r="Z27"/>
  <c r="AA27" s="1"/>
  <c r="V27"/>
  <c r="W27" s="1"/>
  <c r="T27"/>
  <c r="U27" s="1"/>
  <c r="R27"/>
  <c r="S27" s="1"/>
  <c r="P27"/>
  <c r="Q27" s="1"/>
  <c r="N27"/>
  <c r="O27" s="1"/>
  <c r="J27"/>
  <c r="K27" s="1"/>
  <c r="H27"/>
  <c r="I27" s="1"/>
  <c r="F27"/>
  <c r="G27" s="1"/>
  <c r="Z26"/>
  <c r="AA26" s="1"/>
  <c r="V26"/>
  <c r="W26" s="1"/>
  <c r="T26"/>
  <c r="U26" s="1"/>
  <c r="R26"/>
  <c r="S26" s="1"/>
  <c r="N26"/>
  <c r="O26" s="1"/>
  <c r="J26"/>
  <c r="K26" s="1"/>
  <c r="H26"/>
  <c r="I26" s="1"/>
  <c r="F26"/>
  <c r="G26" s="1"/>
  <c r="AB25"/>
  <c r="AC25" s="1"/>
  <c r="Z25"/>
  <c r="AA25" s="1"/>
  <c r="V25"/>
  <c r="W25" s="1"/>
  <c r="T25"/>
  <c r="U25" s="1"/>
  <c r="R25"/>
  <c r="S25" s="1"/>
  <c r="P25"/>
  <c r="Q25" s="1"/>
  <c r="N25"/>
  <c r="O25" s="1"/>
  <c r="J25"/>
  <c r="K25" s="1"/>
  <c r="H25"/>
  <c r="I25" s="1"/>
  <c r="F25"/>
  <c r="G25" s="1"/>
  <c r="Z24"/>
  <c r="AA24" s="1"/>
  <c r="V24"/>
  <c r="W24" s="1"/>
  <c r="T24"/>
  <c r="U24" s="1"/>
  <c r="R24"/>
  <c r="S24" s="1"/>
  <c r="N24"/>
  <c r="O24" s="1"/>
  <c r="J24"/>
  <c r="K24" s="1"/>
  <c r="H24"/>
  <c r="I24" s="1"/>
  <c r="F24"/>
  <c r="G24" s="1"/>
  <c r="AB23"/>
  <c r="AC23" s="1"/>
  <c r="Z23"/>
  <c r="AA23" s="1"/>
  <c r="V23"/>
  <c r="W23" s="1"/>
  <c r="T23"/>
  <c r="U23" s="1"/>
  <c r="R23"/>
  <c r="S23" s="1"/>
  <c r="P23"/>
  <c r="Q23" s="1"/>
  <c r="N23"/>
  <c r="O23" s="1"/>
  <c r="J23"/>
  <c r="K23" s="1"/>
  <c r="H23"/>
  <c r="I23" s="1"/>
  <c r="F23"/>
  <c r="G23" s="1"/>
  <c r="Z22"/>
  <c r="AA22" s="1"/>
  <c r="V22"/>
  <c r="W22" s="1"/>
  <c r="T22"/>
  <c r="U22" s="1"/>
  <c r="R22"/>
  <c r="S22" s="1"/>
  <c r="N22"/>
  <c r="O22" s="1"/>
  <c r="J22"/>
  <c r="K22" s="1"/>
  <c r="H22"/>
  <c r="I22" s="1"/>
  <c r="F22"/>
  <c r="G22" s="1"/>
  <c r="AB21"/>
  <c r="AC21" s="1"/>
  <c r="Z21"/>
  <c r="AA21" s="1"/>
  <c r="V21"/>
  <c r="W21" s="1"/>
  <c r="T21"/>
  <c r="U21" s="1"/>
  <c r="R21"/>
  <c r="S21" s="1"/>
  <c r="P21"/>
  <c r="Q21" s="1"/>
  <c r="N21"/>
  <c r="O21" s="1"/>
  <c r="J21"/>
  <c r="K21" s="1"/>
  <c r="H21"/>
  <c r="I21" s="1"/>
  <c r="F21"/>
  <c r="G21" s="1"/>
  <c r="Z20"/>
  <c r="AA20" s="1"/>
  <c r="V20"/>
  <c r="W20" s="1"/>
  <c r="T20"/>
  <c r="U20" s="1"/>
  <c r="R20"/>
  <c r="S20" s="1"/>
  <c r="N20"/>
  <c r="O20" s="1"/>
  <c r="J20"/>
  <c r="K20" s="1"/>
  <c r="H20"/>
  <c r="I20" s="1"/>
  <c r="F20"/>
  <c r="G20" s="1"/>
  <c r="AB19"/>
  <c r="AC19" s="1"/>
  <c r="Z19"/>
  <c r="AA19" s="1"/>
  <c r="V19"/>
  <c r="W19" s="1"/>
  <c r="T19"/>
  <c r="U19" s="1"/>
  <c r="R19"/>
  <c r="S19" s="1"/>
  <c r="P19"/>
  <c r="Q19" s="1"/>
  <c r="N19"/>
  <c r="O19" s="1"/>
  <c r="J19"/>
  <c r="K19" s="1"/>
  <c r="H19"/>
  <c r="I19" s="1"/>
  <c r="F19"/>
  <c r="G19" s="1"/>
  <c r="Z18"/>
  <c r="AA18" s="1"/>
  <c r="V18"/>
  <c r="W18" s="1"/>
  <c r="T18"/>
  <c r="U18" s="1"/>
  <c r="R18"/>
  <c r="S18" s="1"/>
  <c r="N18"/>
  <c r="O18" s="1"/>
  <c r="J18"/>
  <c r="K18" s="1"/>
  <c r="H18"/>
  <c r="I18" s="1"/>
  <c r="F18"/>
  <c r="G18" s="1"/>
  <c r="AB17"/>
  <c r="AC17" s="1"/>
  <c r="Z17"/>
  <c r="AA17" s="1"/>
  <c r="V17"/>
  <c r="W17" s="1"/>
  <c r="T17"/>
  <c r="U17" s="1"/>
  <c r="R17"/>
  <c r="S17" s="1"/>
  <c r="P17"/>
  <c r="Q17" s="1"/>
  <c r="N17"/>
  <c r="O17" s="1"/>
  <c r="J17"/>
  <c r="K17" s="1"/>
  <c r="H17"/>
  <c r="I17" s="1"/>
  <c r="F17"/>
  <c r="G17" s="1"/>
  <c r="Z16"/>
  <c r="AA16" s="1"/>
  <c r="V16"/>
  <c r="W16" s="1"/>
  <c r="T16"/>
  <c r="U16" s="1"/>
  <c r="R16"/>
  <c r="S16" s="1"/>
  <c r="N16"/>
  <c r="O16" s="1"/>
  <c r="J16"/>
  <c r="K16" s="1"/>
  <c r="H16"/>
  <c r="I16" s="1"/>
  <c r="F16"/>
  <c r="G16" s="1"/>
  <c r="AB15"/>
  <c r="AC15" s="1"/>
  <c r="Z15"/>
  <c r="AA15" s="1"/>
  <c r="V15"/>
  <c r="W15" s="1"/>
  <c r="T15"/>
  <c r="U15" s="1"/>
  <c r="R15"/>
  <c r="S15" s="1"/>
  <c r="N15"/>
  <c r="O15" s="1"/>
  <c r="J15"/>
  <c r="K15" s="1"/>
  <c r="H15"/>
  <c r="I15" s="1"/>
  <c r="F15"/>
  <c r="G15" s="1"/>
  <c r="AB14"/>
  <c r="AC14" s="1"/>
  <c r="Z14"/>
  <c r="AA14" s="1"/>
  <c r="V14"/>
  <c r="W14" s="1"/>
  <c r="T14"/>
  <c r="U14" s="1"/>
  <c r="R14"/>
  <c r="S14" s="1"/>
  <c r="P14"/>
  <c r="Q14" s="1"/>
  <c r="N14"/>
  <c r="O14" s="1"/>
  <c r="J14"/>
  <c r="K14" s="1"/>
  <c r="H14"/>
  <c r="I14" s="1"/>
  <c r="F14"/>
  <c r="G14" s="1"/>
  <c r="Z13"/>
  <c r="AA13" s="1"/>
  <c r="V13"/>
  <c r="W13" s="1"/>
  <c r="T13"/>
  <c r="U13" s="1"/>
  <c r="R13"/>
  <c r="S13" s="1"/>
  <c r="N13"/>
  <c r="O13" s="1"/>
  <c r="J13"/>
  <c r="L13" s="1"/>
  <c r="M13" s="1"/>
  <c r="H13"/>
  <c r="I13" s="1"/>
  <c r="F13"/>
  <c r="G13" s="1"/>
  <c r="Z12"/>
  <c r="AD12" s="1"/>
  <c r="AE12" s="1"/>
  <c r="V12"/>
  <c r="X12" s="1"/>
  <c r="Y12" s="1"/>
  <c r="T12"/>
  <c r="U12" s="1"/>
  <c r="R12"/>
  <c r="S12" s="1"/>
  <c r="N12"/>
  <c r="P12" s="1"/>
  <c r="Q12" s="1"/>
  <c r="J12"/>
  <c r="L12" s="1"/>
  <c r="M12" s="1"/>
  <c r="H12"/>
  <c r="I12" s="1"/>
  <c r="F12"/>
  <c r="G12" s="1"/>
  <c r="Z11"/>
  <c r="AD11" s="1"/>
  <c r="AE11" s="1"/>
  <c r="V11"/>
  <c r="X11" s="1"/>
  <c r="Y11" s="1"/>
  <c r="T11"/>
  <c r="U11" s="1"/>
  <c r="R11"/>
  <c r="S11" s="1"/>
  <c r="N11"/>
  <c r="P11" s="1"/>
  <c r="Q11" s="1"/>
  <c r="J11"/>
  <c r="L11" s="1"/>
  <c r="M11" s="1"/>
  <c r="H11"/>
  <c r="I11" s="1"/>
  <c r="F11"/>
  <c r="G11" s="1"/>
  <c r="AE36" i="6"/>
  <c r="X36"/>
  <c r="Y36" s="1"/>
  <c r="V36"/>
  <c r="W36" s="1"/>
  <c r="R36"/>
  <c r="S36" s="1"/>
  <c r="P36"/>
  <c r="Q36" s="1"/>
  <c r="N36"/>
  <c r="O36" s="1"/>
  <c r="J36"/>
  <c r="K36" s="1"/>
  <c r="H36"/>
  <c r="I36" s="1"/>
  <c r="F36"/>
  <c r="G36" s="1"/>
  <c r="X35"/>
  <c r="Y35" s="1"/>
  <c r="V35"/>
  <c r="W35" s="1"/>
  <c r="R35"/>
  <c r="S35" s="1"/>
  <c r="P35"/>
  <c r="Q35" s="1"/>
  <c r="N35"/>
  <c r="O35" s="1"/>
  <c r="J35"/>
  <c r="K35" s="1"/>
  <c r="H35"/>
  <c r="I35" s="1"/>
  <c r="F35"/>
  <c r="G35" s="1"/>
  <c r="AE34"/>
  <c r="Y34"/>
  <c r="X34"/>
  <c r="V34"/>
  <c r="W34" s="1"/>
  <c r="R34"/>
  <c r="S34" s="1"/>
  <c r="P34"/>
  <c r="Q34" s="1"/>
  <c r="N34"/>
  <c r="O34" s="1"/>
  <c r="J34"/>
  <c r="K34" s="1"/>
  <c r="H34"/>
  <c r="I34" s="1"/>
  <c r="F34"/>
  <c r="G34" s="1"/>
  <c r="AE33"/>
  <c r="X33"/>
  <c r="Y33" s="1"/>
  <c r="V33"/>
  <c r="W33" s="1"/>
  <c r="R33"/>
  <c r="S33" s="1"/>
  <c r="P33"/>
  <c r="Q33" s="1"/>
  <c r="N33"/>
  <c r="O33" s="1"/>
  <c r="J33"/>
  <c r="K33" s="1"/>
  <c r="H33"/>
  <c r="I33" s="1"/>
  <c r="F33"/>
  <c r="G33" s="1"/>
  <c r="AE32"/>
  <c r="X32"/>
  <c r="Y32" s="1"/>
  <c r="V32"/>
  <c r="W32" s="1"/>
  <c r="R32"/>
  <c r="S32" s="1"/>
  <c r="P32"/>
  <c r="Q32" s="1"/>
  <c r="N32"/>
  <c r="O32" s="1"/>
  <c r="J32"/>
  <c r="K32" s="1"/>
  <c r="H32"/>
  <c r="I32" s="1"/>
  <c r="F32"/>
  <c r="G32" s="1"/>
  <c r="AE31"/>
  <c r="X31"/>
  <c r="Y31" s="1"/>
  <c r="V31"/>
  <c r="W31" s="1"/>
  <c r="R31"/>
  <c r="S31" s="1"/>
  <c r="P31"/>
  <c r="Q31" s="1"/>
  <c r="N31"/>
  <c r="O31" s="1"/>
  <c r="J31"/>
  <c r="K31" s="1"/>
  <c r="H31"/>
  <c r="I31" s="1"/>
  <c r="F31"/>
  <c r="G31" s="1"/>
  <c r="AE30"/>
  <c r="X30"/>
  <c r="Y30" s="1"/>
  <c r="V30"/>
  <c r="W30" s="1"/>
  <c r="R30"/>
  <c r="S30" s="1"/>
  <c r="P30"/>
  <c r="Q30" s="1"/>
  <c r="N30"/>
  <c r="O30" s="1"/>
  <c r="J30"/>
  <c r="K30" s="1"/>
  <c r="H30"/>
  <c r="I30" s="1"/>
  <c r="F30"/>
  <c r="G30" s="1"/>
  <c r="AE29"/>
  <c r="X29"/>
  <c r="Y29" s="1"/>
  <c r="V29"/>
  <c r="W29" s="1"/>
  <c r="R29"/>
  <c r="S29" s="1"/>
  <c r="P29"/>
  <c r="Q29" s="1"/>
  <c r="N29"/>
  <c r="O29" s="1"/>
  <c r="J29"/>
  <c r="K29" s="1"/>
  <c r="H29"/>
  <c r="I29" s="1"/>
  <c r="F29"/>
  <c r="G29" s="1"/>
  <c r="AE28"/>
  <c r="X28"/>
  <c r="Y28" s="1"/>
  <c r="V28"/>
  <c r="W28" s="1"/>
  <c r="R28"/>
  <c r="S28" s="1"/>
  <c r="P28"/>
  <c r="Q28" s="1"/>
  <c r="N28"/>
  <c r="O28" s="1"/>
  <c r="J28"/>
  <c r="K28" s="1"/>
  <c r="H28"/>
  <c r="I28" s="1"/>
  <c r="F28"/>
  <c r="G28" s="1"/>
  <c r="AE27"/>
  <c r="X27"/>
  <c r="Y27" s="1"/>
  <c r="V27"/>
  <c r="W27" s="1"/>
  <c r="R27"/>
  <c r="S27" s="1"/>
  <c r="P27"/>
  <c r="Q27" s="1"/>
  <c r="N27"/>
  <c r="O27" s="1"/>
  <c r="J27"/>
  <c r="K27" s="1"/>
  <c r="H27"/>
  <c r="I27" s="1"/>
  <c r="F27"/>
  <c r="G27" s="1"/>
  <c r="AE26"/>
  <c r="X26"/>
  <c r="Y26" s="1"/>
  <c r="V26"/>
  <c r="W26" s="1"/>
  <c r="R26"/>
  <c r="S26" s="1"/>
  <c r="P26"/>
  <c r="Q26" s="1"/>
  <c r="N26"/>
  <c r="O26" s="1"/>
  <c r="J26"/>
  <c r="K26" s="1"/>
  <c r="H26"/>
  <c r="I26" s="1"/>
  <c r="F26"/>
  <c r="G26" s="1"/>
  <c r="AE25"/>
  <c r="X25"/>
  <c r="Y25" s="1"/>
  <c r="V25"/>
  <c r="W25" s="1"/>
  <c r="R25"/>
  <c r="S25" s="1"/>
  <c r="P25"/>
  <c r="Q25" s="1"/>
  <c r="N25"/>
  <c r="O25" s="1"/>
  <c r="J25"/>
  <c r="K25" s="1"/>
  <c r="H25"/>
  <c r="I25" s="1"/>
  <c r="F25"/>
  <c r="G25" s="1"/>
  <c r="AE24"/>
  <c r="X24"/>
  <c r="Y24" s="1"/>
  <c r="V24"/>
  <c r="W24" s="1"/>
  <c r="R24"/>
  <c r="S24" s="1"/>
  <c r="P24"/>
  <c r="Q24" s="1"/>
  <c r="N24"/>
  <c r="O24" s="1"/>
  <c r="J24"/>
  <c r="K24" s="1"/>
  <c r="H24"/>
  <c r="I24" s="1"/>
  <c r="F24"/>
  <c r="G24" s="1"/>
  <c r="AE23"/>
  <c r="X23"/>
  <c r="Y23" s="1"/>
  <c r="V23"/>
  <c r="W23" s="1"/>
  <c r="R23"/>
  <c r="S23" s="1"/>
  <c r="P23"/>
  <c r="Q23" s="1"/>
  <c r="N23"/>
  <c r="O23" s="1"/>
  <c r="J23"/>
  <c r="K23" s="1"/>
  <c r="H23"/>
  <c r="I23" s="1"/>
  <c r="F23"/>
  <c r="G23" s="1"/>
  <c r="AE22"/>
  <c r="X22"/>
  <c r="Y22" s="1"/>
  <c r="V22"/>
  <c r="W22" s="1"/>
  <c r="R22"/>
  <c r="S22" s="1"/>
  <c r="P22"/>
  <c r="Q22" s="1"/>
  <c r="N22"/>
  <c r="O22" s="1"/>
  <c r="J22"/>
  <c r="K22" s="1"/>
  <c r="H22"/>
  <c r="I22" s="1"/>
  <c r="F22"/>
  <c r="G22" s="1"/>
  <c r="AE21"/>
  <c r="X21"/>
  <c r="Y21" s="1"/>
  <c r="V21"/>
  <c r="W21" s="1"/>
  <c r="R21"/>
  <c r="S21" s="1"/>
  <c r="P21"/>
  <c r="Q21" s="1"/>
  <c r="N21"/>
  <c r="O21" s="1"/>
  <c r="J21"/>
  <c r="K21" s="1"/>
  <c r="H21"/>
  <c r="I21" s="1"/>
  <c r="F21"/>
  <c r="G21" s="1"/>
  <c r="AE20"/>
  <c r="X20"/>
  <c r="Y20" s="1"/>
  <c r="V20"/>
  <c r="W20" s="1"/>
  <c r="R20"/>
  <c r="S20" s="1"/>
  <c r="P20"/>
  <c r="Q20" s="1"/>
  <c r="N20"/>
  <c r="O20" s="1"/>
  <c r="J20"/>
  <c r="K20" s="1"/>
  <c r="H20"/>
  <c r="I20" s="1"/>
  <c r="F20"/>
  <c r="G20" s="1"/>
  <c r="AE19"/>
  <c r="X19"/>
  <c r="Y19" s="1"/>
  <c r="V19"/>
  <c r="W19" s="1"/>
  <c r="R19"/>
  <c r="S19" s="1"/>
  <c r="P19"/>
  <c r="Q19" s="1"/>
  <c r="N19"/>
  <c r="O19" s="1"/>
  <c r="J19"/>
  <c r="K19" s="1"/>
  <c r="H19"/>
  <c r="I19" s="1"/>
  <c r="F19"/>
  <c r="G19" s="1"/>
  <c r="AE18"/>
  <c r="X18"/>
  <c r="Y18" s="1"/>
  <c r="V18"/>
  <c r="W18" s="1"/>
  <c r="R18"/>
  <c r="S18" s="1"/>
  <c r="P18"/>
  <c r="Q18" s="1"/>
  <c r="N18"/>
  <c r="O18" s="1"/>
  <c r="J18"/>
  <c r="K18" s="1"/>
  <c r="H18"/>
  <c r="I18" s="1"/>
  <c r="F18"/>
  <c r="G18" s="1"/>
  <c r="AE17"/>
  <c r="X17"/>
  <c r="Y17" s="1"/>
  <c r="V17"/>
  <c r="W17" s="1"/>
  <c r="R17"/>
  <c r="S17" s="1"/>
  <c r="P17"/>
  <c r="Q17" s="1"/>
  <c r="N17"/>
  <c r="O17" s="1"/>
  <c r="J17"/>
  <c r="K17" s="1"/>
  <c r="H17"/>
  <c r="I17" s="1"/>
  <c r="F17"/>
  <c r="G17" s="1"/>
  <c r="AE16"/>
  <c r="X16"/>
  <c r="Y16" s="1"/>
  <c r="V16"/>
  <c r="W16" s="1"/>
  <c r="R16"/>
  <c r="S16" s="1"/>
  <c r="P16"/>
  <c r="Q16" s="1"/>
  <c r="N16"/>
  <c r="O16" s="1"/>
  <c r="J16"/>
  <c r="K16" s="1"/>
  <c r="H16"/>
  <c r="I16" s="1"/>
  <c r="F16"/>
  <c r="G16" s="1"/>
  <c r="AE15"/>
  <c r="X15"/>
  <c r="Y15" s="1"/>
  <c r="V15"/>
  <c r="W15" s="1"/>
  <c r="R15"/>
  <c r="S15" s="1"/>
  <c r="P15"/>
  <c r="Q15" s="1"/>
  <c r="N15"/>
  <c r="O15" s="1"/>
  <c r="J15"/>
  <c r="K15" s="1"/>
  <c r="H15"/>
  <c r="I15" s="1"/>
  <c r="F15"/>
  <c r="G15" s="1"/>
  <c r="AE14"/>
  <c r="X14"/>
  <c r="Y14" s="1"/>
  <c r="V14"/>
  <c r="W14" s="1"/>
  <c r="R14"/>
  <c r="S14" s="1"/>
  <c r="P14"/>
  <c r="Q14" s="1"/>
  <c r="N14"/>
  <c r="O14" s="1"/>
  <c r="J14"/>
  <c r="K14" s="1"/>
  <c r="H14"/>
  <c r="I14" s="1"/>
  <c r="F14"/>
  <c r="G14" s="1"/>
  <c r="AE13"/>
  <c r="X13"/>
  <c r="Y13" s="1"/>
  <c r="V13"/>
  <c r="W13" s="1"/>
  <c r="R13"/>
  <c r="S13" s="1"/>
  <c r="P13"/>
  <c r="Q13" s="1"/>
  <c r="N13"/>
  <c r="O13" s="1"/>
  <c r="J13"/>
  <c r="K13" s="1"/>
  <c r="H13"/>
  <c r="I13" s="1"/>
  <c r="F13"/>
  <c r="G13" s="1"/>
  <c r="AE12"/>
  <c r="X12"/>
  <c r="Y12" s="1"/>
  <c r="V12"/>
  <c r="W12" s="1"/>
  <c r="R12"/>
  <c r="S12" s="1"/>
  <c r="P12"/>
  <c r="Q12" s="1"/>
  <c r="N12"/>
  <c r="O12" s="1"/>
  <c r="J12"/>
  <c r="K12" s="1"/>
  <c r="H12"/>
  <c r="I12" s="1"/>
  <c r="F12"/>
  <c r="G12" s="1"/>
  <c r="AE11"/>
  <c r="X11"/>
  <c r="Y11" s="1"/>
  <c r="V11"/>
  <c r="W11" s="1"/>
  <c r="R11"/>
  <c r="S11" s="1"/>
  <c r="P11"/>
  <c r="Q11" s="1"/>
  <c r="N11"/>
  <c r="O11" s="1"/>
  <c r="J11"/>
  <c r="K11" s="1"/>
  <c r="H11"/>
  <c r="I11" s="1"/>
  <c r="F11"/>
  <c r="G11" s="1"/>
  <c r="AE38" i="5"/>
  <c r="X38"/>
  <c r="Y38" s="1"/>
  <c r="V38"/>
  <c r="W38" s="1"/>
  <c r="R38"/>
  <c r="S38" s="1"/>
  <c r="P38"/>
  <c r="Q38" s="1"/>
  <c r="N38"/>
  <c r="O38" s="1"/>
  <c r="J38"/>
  <c r="K38" s="1"/>
  <c r="H38"/>
  <c r="I38" s="1"/>
  <c r="F38"/>
  <c r="G38" s="1"/>
  <c r="AE37"/>
  <c r="X37"/>
  <c r="V37"/>
  <c r="W37" s="1"/>
  <c r="R37"/>
  <c r="P37"/>
  <c r="Q37" s="1"/>
  <c r="N37"/>
  <c r="O37" s="1"/>
  <c r="J37"/>
  <c r="H37"/>
  <c r="I37" s="1"/>
  <c r="F37"/>
  <c r="G37" s="1"/>
  <c r="AE36"/>
  <c r="X36"/>
  <c r="Y36" s="1"/>
  <c r="V36"/>
  <c r="W36" s="1"/>
  <c r="R36"/>
  <c r="S36" s="1"/>
  <c r="P36"/>
  <c r="Q36" s="1"/>
  <c r="N36"/>
  <c r="O36" s="1"/>
  <c r="J36"/>
  <c r="K36" s="1"/>
  <c r="H36"/>
  <c r="I36" s="1"/>
  <c r="F36"/>
  <c r="G36" s="1"/>
  <c r="AE35"/>
  <c r="X35"/>
  <c r="V35"/>
  <c r="W35" s="1"/>
  <c r="R35"/>
  <c r="P35"/>
  <c r="Q35" s="1"/>
  <c r="N35"/>
  <c r="O35" s="1"/>
  <c r="J35"/>
  <c r="H35"/>
  <c r="I35" s="1"/>
  <c r="F35"/>
  <c r="G35" s="1"/>
  <c r="AE34"/>
  <c r="X34"/>
  <c r="Y34" s="1"/>
  <c r="V34"/>
  <c r="W34" s="1"/>
  <c r="R34"/>
  <c r="S34" s="1"/>
  <c r="P34"/>
  <c r="Q34" s="1"/>
  <c r="N34"/>
  <c r="O34" s="1"/>
  <c r="J34"/>
  <c r="K34" s="1"/>
  <c r="H34"/>
  <c r="I34" s="1"/>
  <c r="F34"/>
  <c r="G34" s="1"/>
  <c r="X33"/>
  <c r="Y33" s="1"/>
  <c r="V33"/>
  <c r="W33" s="1"/>
  <c r="R33"/>
  <c r="S33" s="1"/>
  <c r="P33"/>
  <c r="Q33" s="1"/>
  <c r="N33"/>
  <c r="O33" s="1"/>
  <c r="J33"/>
  <c r="K33" s="1"/>
  <c r="H33"/>
  <c r="I33" s="1"/>
  <c r="F33"/>
  <c r="G33" s="1"/>
  <c r="AE32"/>
  <c r="X32"/>
  <c r="V32"/>
  <c r="W32" s="1"/>
  <c r="R32"/>
  <c r="P32"/>
  <c r="Q32" s="1"/>
  <c r="N32"/>
  <c r="O32" s="1"/>
  <c r="J32"/>
  <c r="H32"/>
  <c r="I32" s="1"/>
  <c r="F32"/>
  <c r="G32" s="1"/>
  <c r="AE31"/>
  <c r="X31"/>
  <c r="Y31" s="1"/>
  <c r="V31"/>
  <c r="W31" s="1"/>
  <c r="R31"/>
  <c r="S31" s="1"/>
  <c r="P31"/>
  <c r="Q31" s="1"/>
  <c r="N31"/>
  <c r="O31" s="1"/>
  <c r="J31"/>
  <c r="K31" s="1"/>
  <c r="H31"/>
  <c r="I31" s="1"/>
  <c r="F31"/>
  <c r="G31" s="1"/>
  <c r="X30"/>
  <c r="Y30" s="1"/>
  <c r="V30"/>
  <c r="W30" s="1"/>
  <c r="R30"/>
  <c r="S30" s="1"/>
  <c r="P30"/>
  <c r="Q30" s="1"/>
  <c r="N30"/>
  <c r="O30" s="1"/>
  <c r="J30"/>
  <c r="K30" s="1"/>
  <c r="H30"/>
  <c r="I30" s="1"/>
  <c r="F30"/>
  <c r="G30" s="1"/>
  <c r="AE29"/>
  <c r="X29"/>
  <c r="V29"/>
  <c r="W29" s="1"/>
  <c r="R29"/>
  <c r="P29"/>
  <c r="Q29" s="1"/>
  <c r="N29"/>
  <c r="O29" s="1"/>
  <c r="J29"/>
  <c r="H29"/>
  <c r="I29" s="1"/>
  <c r="F29"/>
  <c r="G29" s="1"/>
  <c r="AE28"/>
  <c r="X28"/>
  <c r="Y28" s="1"/>
  <c r="V28"/>
  <c r="W28" s="1"/>
  <c r="R28"/>
  <c r="S28" s="1"/>
  <c r="P28"/>
  <c r="Q28" s="1"/>
  <c r="N28"/>
  <c r="O28" s="1"/>
  <c r="J28"/>
  <c r="K28" s="1"/>
  <c r="H28"/>
  <c r="I28" s="1"/>
  <c r="F28"/>
  <c r="G28" s="1"/>
  <c r="AE27"/>
  <c r="X27"/>
  <c r="V27"/>
  <c r="W27" s="1"/>
  <c r="R27"/>
  <c r="P27"/>
  <c r="Q27" s="1"/>
  <c r="N27"/>
  <c r="O27" s="1"/>
  <c r="J27"/>
  <c r="H27"/>
  <c r="I27" s="1"/>
  <c r="F27"/>
  <c r="G27" s="1"/>
  <c r="AE26"/>
  <c r="X26"/>
  <c r="Y26" s="1"/>
  <c r="V26"/>
  <c r="W26" s="1"/>
  <c r="R26"/>
  <c r="S26" s="1"/>
  <c r="P26"/>
  <c r="Q26" s="1"/>
  <c r="N26"/>
  <c r="O26" s="1"/>
  <c r="J26"/>
  <c r="K26" s="1"/>
  <c r="H26"/>
  <c r="I26" s="1"/>
  <c r="F26"/>
  <c r="G26" s="1"/>
  <c r="AE25"/>
  <c r="X25"/>
  <c r="V25"/>
  <c r="W25" s="1"/>
  <c r="R25"/>
  <c r="P25"/>
  <c r="Q25" s="1"/>
  <c r="N25"/>
  <c r="O25" s="1"/>
  <c r="J25"/>
  <c r="H25"/>
  <c r="I25" s="1"/>
  <c r="F25"/>
  <c r="G25" s="1"/>
  <c r="AE24"/>
  <c r="X24"/>
  <c r="Y24" s="1"/>
  <c r="V24"/>
  <c r="W24" s="1"/>
  <c r="R24"/>
  <c r="S24" s="1"/>
  <c r="P24"/>
  <c r="Q24" s="1"/>
  <c r="N24"/>
  <c r="O24" s="1"/>
  <c r="J24"/>
  <c r="K24" s="1"/>
  <c r="H24"/>
  <c r="I24" s="1"/>
  <c r="F24"/>
  <c r="G24" s="1"/>
  <c r="AE23"/>
  <c r="X23"/>
  <c r="V23"/>
  <c r="W23" s="1"/>
  <c r="R23"/>
  <c r="P23"/>
  <c r="Q23" s="1"/>
  <c r="N23"/>
  <c r="O23" s="1"/>
  <c r="J23"/>
  <c r="H23"/>
  <c r="I23" s="1"/>
  <c r="F23"/>
  <c r="G23" s="1"/>
  <c r="AE22"/>
  <c r="X22"/>
  <c r="Y22" s="1"/>
  <c r="V22"/>
  <c r="W22" s="1"/>
  <c r="R22"/>
  <c r="S22" s="1"/>
  <c r="P22"/>
  <c r="Q22" s="1"/>
  <c r="N22"/>
  <c r="O22" s="1"/>
  <c r="J22"/>
  <c r="K22" s="1"/>
  <c r="H22"/>
  <c r="I22" s="1"/>
  <c r="F22"/>
  <c r="G22" s="1"/>
  <c r="AE21"/>
  <c r="X21"/>
  <c r="V21"/>
  <c r="W21" s="1"/>
  <c r="R21"/>
  <c r="P21"/>
  <c r="Q21" s="1"/>
  <c r="N21"/>
  <c r="O21" s="1"/>
  <c r="J21"/>
  <c r="H21"/>
  <c r="I21" s="1"/>
  <c r="F21"/>
  <c r="G21" s="1"/>
  <c r="AE20"/>
  <c r="X20"/>
  <c r="Y20" s="1"/>
  <c r="V20"/>
  <c r="W20" s="1"/>
  <c r="R20"/>
  <c r="S20" s="1"/>
  <c r="P20"/>
  <c r="Q20" s="1"/>
  <c r="N20"/>
  <c r="O20" s="1"/>
  <c r="J20"/>
  <c r="K20" s="1"/>
  <c r="H20"/>
  <c r="I20" s="1"/>
  <c r="F20"/>
  <c r="G20" s="1"/>
  <c r="AE19"/>
  <c r="X19"/>
  <c r="V19"/>
  <c r="W19" s="1"/>
  <c r="R19"/>
  <c r="P19"/>
  <c r="Q19" s="1"/>
  <c r="N19"/>
  <c r="O19" s="1"/>
  <c r="J19"/>
  <c r="H19"/>
  <c r="I19" s="1"/>
  <c r="F19"/>
  <c r="G19" s="1"/>
  <c r="AE18"/>
  <c r="X18"/>
  <c r="Y18" s="1"/>
  <c r="V18"/>
  <c r="W18" s="1"/>
  <c r="R18"/>
  <c r="S18" s="1"/>
  <c r="P18"/>
  <c r="Q18" s="1"/>
  <c r="N18"/>
  <c r="O18" s="1"/>
  <c r="J18"/>
  <c r="K18" s="1"/>
  <c r="H18"/>
  <c r="I18" s="1"/>
  <c r="F18"/>
  <c r="G18" s="1"/>
  <c r="AE17"/>
  <c r="X17"/>
  <c r="V17"/>
  <c r="W17" s="1"/>
  <c r="R17"/>
  <c r="P17"/>
  <c r="Q17" s="1"/>
  <c r="N17"/>
  <c r="O17" s="1"/>
  <c r="J17"/>
  <c r="H17"/>
  <c r="I17" s="1"/>
  <c r="F17"/>
  <c r="G17" s="1"/>
  <c r="AE16"/>
  <c r="X16"/>
  <c r="Y16" s="1"/>
  <c r="V16"/>
  <c r="W16" s="1"/>
  <c r="R16"/>
  <c r="S16" s="1"/>
  <c r="P16"/>
  <c r="Q16" s="1"/>
  <c r="N16"/>
  <c r="O16" s="1"/>
  <c r="J16"/>
  <c r="K16" s="1"/>
  <c r="H16"/>
  <c r="I16" s="1"/>
  <c r="F16"/>
  <c r="G16" s="1"/>
  <c r="AE15"/>
  <c r="X15"/>
  <c r="V15"/>
  <c r="W15" s="1"/>
  <c r="R15"/>
  <c r="P15"/>
  <c r="Q15" s="1"/>
  <c r="N15"/>
  <c r="O15" s="1"/>
  <c r="J15"/>
  <c r="H15"/>
  <c r="I15" s="1"/>
  <c r="F15"/>
  <c r="G15" s="1"/>
  <c r="AE14"/>
  <c r="X14"/>
  <c r="Y14" s="1"/>
  <c r="V14"/>
  <c r="W14" s="1"/>
  <c r="R14"/>
  <c r="S14" s="1"/>
  <c r="P14"/>
  <c r="Q14" s="1"/>
  <c r="N14"/>
  <c r="O14" s="1"/>
  <c r="J14"/>
  <c r="K14" s="1"/>
  <c r="H14"/>
  <c r="I14" s="1"/>
  <c r="F14"/>
  <c r="G14" s="1"/>
  <c r="AE13"/>
  <c r="X13"/>
  <c r="V13"/>
  <c r="W13" s="1"/>
  <c r="R13"/>
  <c r="P13"/>
  <c r="Q13" s="1"/>
  <c r="N13"/>
  <c r="O13" s="1"/>
  <c r="J13"/>
  <c r="H13"/>
  <c r="I13" s="1"/>
  <c r="F13"/>
  <c r="G13" s="1"/>
  <c r="AE12"/>
  <c r="X12"/>
  <c r="Y12" s="1"/>
  <c r="V12"/>
  <c r="W12" s="1"/>
  <c r="R12"/>
  <c r="S12" s="1"/>
  <c r="P12"/>
  <c r="Q12" s="1"/>
  <c r="N12"/>
  <c r="O12" s="1"/>
  <c r="J12"/>
  <c r="K12" s="1"/>
  <c r="H12"/>
  <c r="I12" s="1"/>
  <c r="F12"/>
  <c r="G12" s="1"/>
  <c r="AE11"/>
  <c r="X11"/>
  <c r="V11"/>
  <c r="W11" s="1"/>
  <c r="R11"/>
  <c r="P11"/>
  <c r="Q11" s="1"/>
  <c r="N11"/>
  <c r="O11" s="1"/>
  <c r="J11"/>
  <c r="H11"/>
  <c r="I11" s="1"/>
  <c r="F11"/>
  <c r="G11" s="1"/>
  <c r="AE10"/>
  <c r="X10"/>
  <c r="Y10" s="1"/>
  <c r="V10"/>
  <c r="W10" s="1"/>
  <c r="R10"/>
  <c r="S10" s="1"/>
  <c r="P10"/>
  <c r="Q10" s="1"/>
  <c r="N10"/>
  <c r="O10" s="1"/>
  <c r="J10"/>
  <c r="K10" s="1"/>
  <c r="H10"/>
  <c r="I10" s="1"/>
  <c r="F10"/>
  <c r="G10" s="1"/>
  <c r="AE9"/>
  <c r="X9"/>
  <c r="V9"/>
  <c r="W9" s="1"/>
  <c r="R9"/>
  <c r="P9"/>
  <c r="Q9" s="1"/>
  <c r="N9"/>
  <c r="O9" s="1"/>
  <c r="J9"/>
  <c r="H9"/>
  <c r="I9" s="1"/>
  <c r="F9"/>
  <c r="G9" s="1"/>
  <c r="AG37" i="3"/>
  <c r="Z37"/>
  <c r="AA37" s="1"/>
  <c r="X37"/>
  <c r="Y37" s="1"/>
  <c r="T37"/>
  <c r="U37" s="1"/>
  <c r="R37"/>
  <c r="S37" s="1"/>
  <c r="N37"/>
  <c r="O37" s="1"/>
  <c r="J37"/>
  <c r="K37" s="1"/>
  <c r="H37"/>
  <c r="I37" s="1"/>
  <c r="F37"/>
  <c r="G37" s="1"/>
  <c r="Z36"/>
  <c r="AA36" s="1"/>
  <c r="X36"/>
  <c r="Y36" s="1"/>
  <c r="T36"/>
  <c r="U36" s="1"/>
  <c r="R36"/>
  <c r="S36" s="1"/>
  <c r="N36"/>
  <c r="O36" s="1"/>
  <c r="J36"/>
  <c r="K36" s="1"/>
  <c r="H36"/>
  <c r="I36" s="1"/>
  <c r="F36"/>
  <c r="G36" s="1"/>
  <c r="AG35"/>
  <c r="AA35"/>
  <c r="Z35"/>
  <c r="AD35" s="1"/>
  <c r="AE35" s="1"/>
  <c r="Y35"/>
  <c r="X35"/>
  <c r="U35"/>
  <c r="T35"/>
  <c r="V35" s="1"/>
  <c r="W35" s="1"/>
  <c r="S35"/>
  <c r="R35"/>
  <c r="O35"/>
  <c r="N35"/>
  <c r="P35" s="1"/>
  <c r="Q35" s="1"/>
  <c r="K35"/>
  <c r="J35"/>
  <c r="L35" s="1"/>
  <c r="M35" s="1"/>
  <c r="I35"/>
  <c r="H35"/>
  <c r="G35"/>
  <c r="F35"/>
  <c r="AG34"/>
  <c r="Z34"/>
  <c r="AA34" s="1"/>
  <c r="X34"/>
  <c r="Y34" s="1"/>
  <c r="T34"/>
  <c r="U34" s="1"/>
  <c r="R34"/>
  <c r="S34" s="1"/>
  <c r="N34"/>
  <c r="O34" s="1"/>
  <c r="J34"/>
  <c r="K34" s="1"/>
  <c r="H34"/>
  <c r="I34" s="1"/>
  <c r="F34"/>
  <c r="G34" s="1"/>
  <c r="Z33"/>
  <c r="AA33" s="1"/>
  <c r="X33"/>
  <c r="Y33" s="1"/>
  <c r="T33"/>
  <c r="U33" s="1"/>
  <c r="R33"/>
  <c r="S33" s="1"/>
  <c r="N33"/>
  <c r="O33" s="1"/>
  <c r="J33"/>
  <c r="K33" s="1"/>
  <c r="H33"/>
  <c r="I33" s="1"/>
  <c r="F33"/>
  <c r="G33" s="1"/>
  <c r="Z32"/>
  <c r="AA32" s="1"/>
  <c r="X32"/>
  <c r="Y32" s="1"/>
  <c r="T32"/>
  <c r="U32" s="1"/>
  <c r="R32"/>
  <c r="S32" s="1"/>
  <c r="N32"/>
  <c r="O32" s="1"/>
  <c r="J32"/>
  <c r="K32" s="1"/>
  <c r="H32"/>
  <c r="I32" s="1"/>
  <c r="F32"/>
  <c r="G32" s="1"/>
  <c r="Z31"/>
  <c r="AA31" s="1"/>
  <c r="X31"/>
  <c r="Y31" s="1"/>
  <c r="T31"/>
  <c r="U31" s="1"/>
  <c r="R31"/>
  <c r="S31" s="1"/>
  <c r="N31"/>
  <c r="O31" s="1"/>
  <c r="J31"/>
  <c r="K31" s="1"/>
  <c r="H31"/>
  <c r="I31" s="1"/>
  <c r="F31"/>
  <c r="G31" s="1"/>
  <c r="Z30"/>
  <c r="AA30" s="1"/>
  <c r="X30"/>
  <c r="Y30" s="1"/>
  <c r="T30"/>
  <c r="U30" s="1"/>
  <c r="R30"/>
  <c r="S30" s="1"/>
  <c r="N30"/>
  <c r="O30" s="1"/>
  <c r="J30"/>
  <c r="K30" s="1"/>
  <c r="H30"/>
  <c r="I30" s="1"/>
  <c r="F30"/>
  <c r="G30" s="1"/>
  <c r="AG29"/>
  <c r="AA29"/>
  <c r="Z29"/>
  <c r="AD29" s="1"/>
  <c r="Y29"/>
  <c r="X29"/>
  <c r="U29"/>
  <c r="T29"/>
  <c r="V29" s="1"/>
  <c r="W29" s="1"/>
  <c r="S29"/>
  <c r="R29"/>
  <c r="O29"/>
  <c r="N29"/>
  <c r="P29" s="1"/>
  <c r="Q29" s="1"/>
  <c r="K29"/>
  <c r="J29"/>
  <c r="L29" s="1"/>
  <c r="M29" s="1"/>
  <c r="I29"/>
  <c r="H29"/>
  <c r="G29"/>
  <c r="F29"/>
  <c r="AA28"/>
  <c r="Z28"/>
  <c r="AD28" s="1"/>
  <c r="AE28" s="1"/>
  <c r="Y28"/>
  <c r="X28"/>
  <c r="U28"/>
  <c r="T28"/>
  <c r="V28" s="1"/>
  <c r="W28" s="1"/>
  <c r="S28"/>
  <c r="R28"/>
  <c r="O28"/>
  <c r="N28"/>
  <c r="P28" s="1"/>
  <c r="Q28" s="1"/>
  <c r="K28"/>
  <c r="J28"/>
  <c r="L28" s="1"/>
  <c r="M28" s="1"/>
  <c r="I28"/>
  <c r="H28"/>
  <c r="G28"/>
  <c r="F28"/>
  <c r="AA27"/>
  <c r="Z27"/>
  <c r="AD27" s="1"/>
  <c r="AE27" s="1"/>
  <c r="Y27"/>
  <c r="X27"/>
  <c r="U27"/>
  <c r="T27"/>
  <c r="V27" s="1"/>
  <c r="W27" s="1"/>
  <c r="S27"/>
  <c r="R27"/>
  <c r="O27"/>
  <c r="N27"/>
  <c r="P27" s="1"/>
  <c r="Q27" s="1"/>
  <c r="K27"/>
  <c r="J27"/>
  <c r="L27" s="1"/>
  <c r="M27" s="1"/>
  <c r="I27"/>
  <c r="H27"/>
  <c r="G27"/>
  <c r="F27"/>
  <c r="AA26"/>
  <c r="Z26"/>
  <c r="AD26" s="1"/>
  <c r="AE26" s="1"/>
  <c r="Y26"/>
  <c r="X26"/>
  <c r="U26"/>
  <c r="T26"/>
  <c r="V26" s="1"/>
  <c r="W26" s="1"/>
  <c r="S26"/>
  <c r="R26"/>
  <c r="O26"/>
  <c r="N26"/>
  <c r="P26" s="1"/>
  <c r="Q26" s="1"/>
  <c r="K26"/>
  <c r="J26"/>
  <c r="L26" s="1"/>
  <c r="M26" s="1"/>
  <c r="I26"/>
  <c r="H26"/>
  <c r="G26"/>
  <c r="F26"/>
  <c r="AA25"/>
  <c r="Z25"/>
  <c r="AD25" s="1"/>
  <c r="AE25" s="1"/>
  <c r="Y25"/>
  <c r="X25"/>
  <c r="U25"/>
  <c r="T25"/>
  <c r="V25" s="1"/>
  <c r="W25" s="1"/>
  <c r="S25"/>
  <c r="R25"/>
  <c r="O25"/>
  <c r="N25"/>
  <c r="P25" s="1"/>
  <c r="Q25" s="1"/>
  <c r="K25"/>
  <c r="J25"/>
  <c r="L25" s="1"/>
  <c r="M25" s="1"/>
  <c r="I25"/>
  <c r="H25"/>
  <c r="G25"/>
  <c r="F25"/>
  <c r="AA24"/>
  <c r="Z24"/>
  <c r="AD24" s="1"/>
  <c r="AE24" s="1"/>
  <c r="Y24"/>
  <c r="X24"/>
  <c r="U24"/>
  <c r="T24"/>
  <c r="V24" s="1"/>
  <c r="W24" s="1"/>
  <c r="S24"/>
  <c r="R24"/>
  <c r="O24"/>
  <c r="N24"/>
  <c r="P24" s="1"/>
  <c r="Q24" s="1"/>
  <c r="K24"/>
  <c r="J24"/>
  <c r="L24" s="1"/>
  <c r="M24" s="1"/>
  <c r="I24"/>
  <c r="H24"/>
  <c r="G24"/>
  <c r="F24"/>
  <c r="AG23"/>
  <c r="Z23"/>
  <c r="AA23" s="1"/>
  <c r="X23"/>
  <c r="Y23" s="1"/>
  <c r="T23"/>
  <c r="U23" s="1"/>
  <c r="R23"/>
  <c r="S23" s="1"/>
  <c r="N23"/>
  <c r="O23" s="1"/>
  <c r="J23"/>
  <c r="K23" s="1"/>
  <c r="H23"/>
  <c r="I23" s="1"/>
  <c r="F23"/>
  <c r="G23" s="1"/>
  <c r="AG22"/>
  <c r="AA22"/>
  <c r="Z22"/>
  <c r="AD22" s="1"/>
  <c r="AE22" s="1"/>
  <c r="Y22"/>
  <c r="X22"/>
  <c r="U22"/>
  <c r="T22"/>
  <c r="V22" s="1"/>
  <c r="W22" s="1"/>
  <c r="S22"/>
  <c r="R22"/>
  <c r="O22"/>
  <c r="N22"/>
  <c r="P22" s="1"/>
  <c r="Q22" s="1"/>
  <c r="K22"/>
  <c r="J22"/>
  <c r="L22" s="1"/>
  <c r="M22" s="1"/>
  <c r="I22"/>
  <c r="H22"/>
  <c r="G22"/>
  <c r="F22"/>
  <c r="AG21"/>
  <c r="Z21"/>
  <c r="AA21" s="1"/>
  <c r="X21"/>
  <c r="Y21" s="1"/>
  <c r="T21"/>
  <c r="U21" s="1"/>
  <c r="R21"/>
  <c r="S21" s="1"/>
  <c r="N21"/>
  <c r="O21" s="1"/>
  <c r="J21"/>
  <c r="K21" s="1"/>
  <c r="H21"/>
  <c r="I21" s="1"/>
  <c r="F21"/>
  <c r="G21" s="1"/>
  <c r="AG20"/>
  <c r="AA20"/>
  <c r="Z20"/>
  <c r="AD20" s="1"/>
  <c r="Y20"/>
  <c r="X20"/>
  <c r="U20"/>
  <c r="T20"/>
  <c r="V20" s="1"/>
  <c r="W20" s="1"/>
  <c r="S20"/>
  <c r="R20"/>
  <c r="O20"/>
  <c r="N20"/>
  <c r="P20" s="1"/>
  <c r="Q20" s="1"/>
  <c r="K20"/>
  <c r="J20"/>
  <c r="L20" s="1"/>
  <c r="M20" s="1"/>
  <c r="I20"/>
  <c r="H20"/>
  <c r="G20"/>
  <c r="F20"/>
  <c r="AG19"/>
  <c r="Z19"/>
  <c r="AA19" s="1"/>
  <c r="X19"/>
  <c r="Y19" s="1"/>
  <c r="T19"/>
  <c r="U19" s="1"/>
  <c r="R19"/>
  <c r="S19" s="1"/>
  <c r="N19"/>
  <c r="O19" s="1"/>
  <c r="J19"/>
  <c r="K19" s="1"/>
  <c r="H19"/>
  <c r="I19" s="1"/>
  <c r="F19"/>
  <c r="G19" s="1"/>
  <c r="AG18"/>
  <c r="AA18"/>
  <c r="Z18"/>
  <c r="AD18" s="1"/>
  <c r="AE18" s="1"/>
  <c r="Y18"/>
  <c r="X18"/>
  <c r="U18"/>
  <c r="T18"/>
  <c r="V18" s="1"/>
  <c r="W18" s="1"/>
  <c r="S18"/>
  <c r="R18"/>
  <c r="O18"/>
  <c r="N18"/>
  <c r="P18" s="1"/>
  <c r="Q18" s="1"/>
  <c r="K18"/>
  <c r="J18"/>
  <c r="L18" s="1"/>
  <c r="M18" s="1"/>
  <c r="I18"/>
  <c r="H18"/>
  <c r="G18"/>
  <c r="F18"/>
  <c r="AG17"/>
  <c r="Z17"/>
  <c r="AA17" s="1"/>
  <c r="X17"/>
  <c r="Y17" s="1"/>
  <c r="T17"/>
  <c r="U17" s="1"/>
  <c r="R17"/>
  <c r="S17" s="1"/>
  <c r="N17"/>
  <c r="O17" s="1"/>
  <c r="J17"/>
  <c r="K17" s="1"/>
  <c r="H17"/>
  <c r="I17" s="1"/>
  <c r="F17"/>
  <c r="G17" s="1"/>
  <c r="AG16"/>
  <c r="AA16"/>
  <c r="Z16"/>
  <c r="AD16" s="1"/>
  <c r="Y16"/>
  <c r="X16"/>
  <c r="U16"/>
  <c r="T16"/>
  <c r="V16" s="1"/>
  <c r="W16" s="1"/>
  <c r="S16"/>
  <c r="R16"/>
  <c r="O16"/>
  <c r="N16"/>
  <c r="P16" s="1"/>
  <c r="Q16" s="1"/>
  <c r="K16"/>
  <c r="J16"/>
  <c r="L16" s="1"/>
  <c r="M16" s="1"/>
  <c r="I16"/>
  <c r="H16"/>
  <c r="G16"/>
  <c r="F16"/>
  <c r="AG15"/>
  <c r="Z15"/>
  <c r="AA15" s="1"/>
  <c r="X15"/>
  <c r="Y15" s="1"/>
  <c r="T15"/>
  <c r="U15" s="1"/>
  <c r="R15"/>
  <c r="S15" s="1"/>
  <c r="N15"/>
  <c r="O15" s="1"/>
  <c r="J15"/>
  <c r="K15" s="1"/>
  <c r="H15"/>
  <c r="I15" s="1"/>
  <c r="F15"/>
  <c r="G15" s="1"/>
  <c r="AG14"/>
  <c r="AA14"/>
  <c r="Z14"/>
  <c r="AD14" s="1"/>
  <c r="Y14"/>
  <c r="X14"/>
  <c r="U14"/>
  <c r="T14"/>
  <c r="V14" s="1"/>
  <c r="W14" s="1"/>
  <c r="S14"/>
  <c r="R14"/>
  <c r="O14"/>
  <c r="N14"/>
  <c r="P14" s="1"/>
  <c r="Q14" s="1"/>
  <c r="K14"/>
  <c r="J14"/>
  <c r="L14" s="1"/>
  <c r="M14" s="1"/>
  <c r="I14"/>
  <c r="H14"/>
  <c r="G14"/>
  <c r="F14"/>
  <c r="AG13"/>
  <c r="Z13"/>
  <c r="AA13" s="1"/>
  <c r="X13"/>
  <c r="Y13" s="1"/>
  <c r="T13"/>
  <c r="U13" s="1"/>
  <c r="R13"/>
  <c r="S13" s="1"/>
  <c r="N13"/>
  <c r="O13" s="1"/>
  <c r="J13"/>
  <c r="K13" s="1"/>
  <c r="H13"/>
  <c r="I13" s="1"/>
  <c r="F13"/>
  <c r="G13" s="1"/>
  <c r="AG12"/>
  <c r="Z12"/>
  <c r="AD12" s="1"/>
  <c r="X12"/>
  <c r="Y12" s="1"/>
  <c r="U12"/>
  <c r="T12"/>
  <c r="V12" s="1"/>
  <c r="W12" s="1"/>
  <c r="S12"/>
  <c r="R12"/>
  <c r="O12"/>
  <c r="N12"/>
  <c r="P12" s="1"/>
  <c r="Q12" s="1"/>
  <c r="K12"/>
  <c r="J12"/>
  <c r="L12" s="1"/>
  <c r="M12" s="1"/>
  <c r="I12"/>
  <c r="H12"/>
  <c r="G12"/>
  <c r="F12"/>
  <c r="AG11"/>
  <c r="Z11"/>
  <c r="AA11" s="1"/>
  <c r="X11"/>
  <c r="Y11" s="1"/>
  <c r="T11"/>
  <c r="U11" s="1"/>
  <c r="R11"/>
  <c r="S11" s="1"/>
  <c r="N11"/>
  <c r="O11" s="1"/>
  <c r="J11"/>
  <c r="K11" s="1"/>
  <c r="H11"/>
  <c r="I11" s="1"/>
  <c r="F11"/>
  <c r="G11" s="1"/>
  <c r="AD39" i="4"/>
  <c r="Z39"/>
  <c r="X39"/>
  <c r="Y39" s="1"/>
  <c r="T39"/>
  <c r="R39"/>
  <c r="S39" s="1"/>
  <c r="P39"/>
  <c r="Q39" s="1"/>
  <c r="L39"/>
  <c r="J39"/>
  <c r="K39" s="1"/>
  <c r="H39"/>
  <c r="I39" s="1"/>
  <c r="F39"/>
  <c r="G39" s="1"/>
  <c r="AD38"/>
  <c r="Z38"/>
  <c r="X38"/>
  <c r="Y38" s="1"/>
  <c r="T38"/>
  <c r="R38"/>
  <c r="S38" s="1"/>
  <c r="P38"/>
  <c r="Q38" s="1"/>
  <c r="L38"/>
  <c r="J38"/>
  <c r="K38" s="1"/>
  <c r="H38"/>
  <c r="I38" s="1"/>
  <c r="F38"/>
  <c r="G38" s="1"/>
  <c r="AD37"/>
  <c r="Z37"/>
  <c r="X37"/>
  <c r="Y37" s="1"/>
  <c r="T37"/>
  <c r="R37"/>
  <c r="S37" s="1"/>
  <c r="P37"/>
  <c r="Q37" s="1"/>
  <c r="L37"/>
  <c r="J37"/>
  <c r="K37" s="1"/>
  <c r="H37"/>
  <c r="I37" s="1"/>
  <c r="F37"/>
  <c r="G37" s="1"/>
  <c r="AD36"/>
  <c r="Z36"/>
  <c r="X36"/>
  <c r="Y36" s="1"/>
  <c r="T36"/>
  <c r="R36"/>
  <c r="S36" s="1"/>
  <c r="P36"/>
  <c r="Q36" s="1"/>
  <c r="L36"/>
  <c r="J36"/>
  <c r="K36" s="1"/>
  <c r="H36"/>
  <c r="I36" s="1"/>
  <c r="F36"/>
  <c r="G36" s="1"/>
  <c r="AD35"/>
  <c r="Z35"/>
  <c r="X35"/>
  <c r="Y35" s="1"/>
  <c r="T35"/>
  <c r="R35"/>
  <c r="S35" s="1"/>
  <c r="P35"/>
  <c r="Q35" s="1"/>
  <c r="L35"/>
  <c r="J35"/>
  <c r="K35" s="1"/>
  <c r="H35"/>
  <c r="I35" s="1"/>
  <c r="F35"/>
  <c r="G35" s="1"/>
  <c r="AD34"/>
  <c r="Z34"/>
  <c r="X34"/>
  <c r="Y34" s="1"/>
  <c r="T34"/>
  <c r="R34"/>
  <c r="S34" s="1"/>
  <c r="P34"/>
  <c r="Q34" s="1"/>
  <c r="L34"/>
  <c r="J34"/>
  <c r="K34" s="1"/>
  <c r="H34"/>
  <c r="I34" s="1"/>
  <c r="F34"/>
  <c r="G34" s="1"/>
  <c r="AK33"/>
  <c r="AD33"/>
  <c r="Z33"/>
  <c r="X33"/>
  <c r="Y33" s="1"/>
  <c r="T33"/>
  <c r="R33"/>
  <c r="S33" s="1"/>
  <c r="P33"/>
  <c r="Q33" s="1"/>
  <c r="L33"/>
  <c r="J33"/>
  <c r="K33" s="1"/>
  <c r="H33"/>
  <c r="I33" s="1"/>
  <c r="F33"/>
  <c r="G33" s="1"/>
  <c r="AK32"/>
  <c r="AD32"/>
  <c r="Z32"/>
  <c r="X32"/>
  <c r="Y32" s="1"/>
  <c r="T32"/>
  <c r="R32"/>
  <c r="S32" s="1"/>
  <c r="P32"/>
  <c r="Q32" s="1"/>
  <c r="L32"/>
  <c r="J32"/>
  <c r="K32" s="1"/>
  <c r="H32"/>
  <c r="I32" s="1"/>
  <c r="F32"/>
  <c r="G32" s="1"/>
  <c r="AK31"/>
  <c r="AD31"/>
  <c r="Z31"/>
  <c r="X31"/>
  <c r="Y31" s="1"/>
  <c r="T31"/>
  <c r="R31"/>
  <c r="S31" s="1"/>
  <c r="P31"/>
  <c r="Q31" s="1"/>
  <c r="L31"/>
  <c r="J31"/>
  <c r="K31" s="1"/>
  <c r="H31"/>
  <c r="I31" s="1"/>
  <c r="F31"/>
  <c r="G31" s="1"/>
  <c r="AK30"/>
  <c r="AD30"/>
  <c r="Z30"/>
  <c r="X30"/>
  <c r="Y30" s="1"/>
  <c r="T30"/>
  <c r="R30"/>
  <c r="S30" s="1"/>
  <c r="P30"/>
  <c r="Q30" s="1"/>
  <c r="L30"/>
  <c r="J30"/>
  <c r="K30" s="1"/>
  <c r="H30"/>
  <c r="I30" s="1"/>
  <c r="F30"/>
  <c r="G30" s="1"/>
  <c r="AK29"/>
  <c r="AD29"/>
  <c r="Z29"/>
  <c r="X29"/>
  <c r="Y29" s="1"/>
  <c r="T29"/>
  <c r="R29"/>
  <c r="S29" s="1"/>
  <c r="P29"/>
  <c r="Q29" s="1"/>
  <c r="L29"/>
  <c r="J29"/>
  <c r="K29" s="1"/>
  <c r="H29"/>
  <c r="I29" s="1"/>
  <c r="F29"/>
  <c r="G29" s="1"/>
  <c r="AK28"/>
  <c r="AD28"/>
  <c r="Z28"/>
  <c r="X28"/>
  <c r="Y28" s="1"/>
  <c r="T28"/>
  <c r="R28"/>
  <c r="S28" s="1"/>
  <c r="P28"/>
  <c r="Q28" s="1"/>
  <c r="L28"/>
  <c r="J28"/>
  <c r="K28" s="1"/>
  <c r="H28"/>
  <c r="I28" s="1"/>
  <c r="F28"/>
  <c r="G28" s="1"/>
  <c r="AK27"/>
  <c r="AD27"/>
  <c r="Z27"/>
  <c r="X27"/>
  <c r="Y27" s="1"/>
  <c r="T27"/>
  <c r="R27"/>
  <c r="S27" s="1"/>
  <c r="P27"/>
  <c r="Q27" s="1"/>
  <c r="L27"/>
  <c r="J27"/>
  <c r="K27" s="1"/>
  <c r="H27"/>
  <c r="I27" s="1"/>
  <c r="F27"/>
  <c r="G27" s="1"/>
  <c r="AK26"/>
  <c r="AD26"/>
  <c r="Z26"/>
  <c r="X26"/>
  <c r="Y26" s="1"/>
  <c r="T26"/>
  <c r="R26"/>
  <c r="S26" s="1"/>
  <c r="P26"/>
  <c r="Q26" s="1"/>
  <c r="L26"/>
  <c r="J26"/>
  <c r="K26" s="1"/>
  <c r="H26"/>
  <c r="I26" s="1"/>
  <c r="F26"/>
  <c r="G26" s="1"/>
  <c r="AE25"/>
  <c r="AG25" s="1"/>
  <c r="AD25"/>
  <c r="AA25"/>
  <c r="Z25"/>
  <c r="Y25"/>
  <c r="X25"/>
  <c r="U25"/>
  <c r="T25"/>
  <c r="S25"/>
  <c r="R25"/>
  <c r="Q25"/>
  <c r="P25"/>
  <c r="M25"/>
  <c r="L25"/>
  <c r="K25"/>
  <c r="J25"/>
  <c r="I25"/>
  <c r="H25"/>
  <c r="G25"/>
  <c r="F25"/>
  <c r="AK24"/>
  <c r="AD24"/>
  <c r="Z24"/>
  <c r="AB24" s="1"/>
  <c r="AC24" s="1"/>
  <c r="X24"/>
  <c r="Y24" s="1"/>
  <c r="T24"/>
  <c r="R24"/>
  <c r="S24" s="1"/>
  <c r="P24"/>
  <c r="Q24" s="1"/>
  <c r="L24"/>
  <c r="J24"/>
  <c r="K24" s="1"/>
  <c r="H24"/>
  <c r="I24" s="1"/>
  <c r="F24"/>
  <c r="G24" s="1"/>
  <c r="AK23"/>
  <c r="AE23"/>
  <c r="AG23" s="1"/>
  <c r="AD23"/>
  <c r="AA23"/>
  <c r="Z23"/>
  <c r="Y23"/>
  <c r="X23"/>
  <c r="U23"/>
  <c r="T23"/>
  <c r="S23"/>
  <c r="R23"/>
  <c r="Q23"/>
  <c r="P23"/>
  <c r="M23"/>
  <c r="L23"/>
  <c r="K23"/>
  <c r="J23"/>
  <c r="I23"/>
  <c r="H23"/>
  <c r="G23"/>
  <c r="F23"/>
  <c r="AK22"/>
  <c r="AD22"/>
  <c r="Z22"/>
  <c r="AB22" s="1"/>
  <c r="X22"/>
  <c r="Y22" s="1"/>
  <c r="T22"/>
  <c r="R22"/>
  <c r="S22" s="1"/>
  <c r="P22"/>
  <c r="Q22" s="1"/>
  <c r="L22"/>
  <c r="J22"/>
  <c r="K22" s="1"/>
  <c r="H22"/>
  <c r="I22" s="1"/>
  <c r="F22"/>
  <c r="G22" s="1"/>
  <c r="AK21"/>
  <c r="AE21"/>
  <c r="AG21" s="1"/>
  <c r="AD21"/>
  <c r="AA21"/>
  <c r="Z21"/>
  <c r="Y21"/>
  <c r="X21"/>
  <c r="U21"/>
  <c r="T21"/>
  <c r="S21"/>
  <c r="R21"/>
  <c r="Q21"/>
  <c r="P21"/>
  <c r="M21"/>
  <c r="L21"/>
  <c r="K21"/>
  <c r="J21"/>
  <c r="I21"/>
  <c r="H21"/>
  <c r="G21"/>
  <c r="F21"/>
  <c r="AK20"/>
  <c r="AD20"/>
  <c r="Z20"/>
  <c r="AB20" s="1"/>
  <c r="AC20" s="1"/>
  <c r="X20"/>
  <c r="Y20" s="1"/>
  <c r="T20"/>
  <c r="R20"/>
  <c r="S20" s="1"/>
  <c r="P20"/>
  <c r="Q20" s="1"/>
  <c r="L20"/>
  <c r="J20"/>
  <c r="K20" s="1"/>
  <c r="H20"/>
  <c r="I20" s="1"/>
  <c r="F20"/>
  <c r="G20" s="1"/>
  <c r="AK19"/>
  <c r="AE19"/>
  <c r="AG19" s="1"/>
  <c r="AD19"/>
  <c r="AA19"/>
  <c r="Z19"/>
  <c r="Y19"/>
  <c r="X19"/>
  <c r="U19"/>
  <c r="T19"/>
  <c r="S19"/>
  <c r="R19"/>
  <c r="P19"/>
  <c r="Q19" s="1"/>
  <c r="L19"/>
  <c r="M19" s="1"/>
  <c r="J19"/>
  <c r="K19" s="1"/>
  <c r="H19"/>
  <c r="I19" s="1"/>
  <c r="F19"/>
  <c r="G19" s="1"/>
  <c r="AK18"/>
  <c r="AD18"/>
  <c r="Z18"/>
  <c r="X18"/>
  <c r="Y18" s="1"/>
  <c r="T18"/>
  <c r="U18" s="1"/>
  <c r="R18"/>
  <c r="S18" s="1"/>
  <c r="P18"/>
  <c r="Q18" s="1"/>
  <c r="L18"/>
  <c r="M18" s="1"/>
  <c r="J18"/>
  <c r="K18" s="1"/>
  <c r="H18"/>
  <c r="I18" s="1"/>
  <c r="F18"/>
  <c r="G18" s="1"/>
  <c r="AK17"/>
  <c r="AD17"/>
  <c r="Z17"/>
  <c r="X17"/>
  <c r="Y17" s="1"/>
  <c r="T17"/>
  <c r="R17"/>
  <c r="S17" s="1"/>
  <c r="P17"/>
  <c r="Q17" s="1"/>
  <c r="L17"/>
  <c r="J17"/>
  <c r="K17" s="1"/>
  <c r="H17"/>
  <c r="I17" s="1"/>
  <c r="F17"/>
  <c r="G17" s="1"/>
  <c r="AK16"/>
  <c r="AD16"/>
  <c r="AE16" s="1"/>
  <c r="AG16" s="1"/>
  <c r="Z16"/>
  <c r="AA16" s="1"/>
  <c r="X16"/>
  <c r="Y16" s="1"/>
  <c r="T16"/>
  <c r="U16" s="1"/>
  <c r="R16"/>
  <c r="S16" s="1"/>
  <c r="P16"/>
  <c r="Q16" s="1"/>
  <c r="L16"/>
  <c r="M16" s="1"/>
  <c r="J16"/>
  <c r="K16" s="1"/>
  <c r="H16"/>
  <c r="I16" s="1"/>
  <c r="F16"/>
  <c r="G16" s="1"/>
  <c r="AK15"/>
  <c r="AD15"/>
  <c r="AE15" s="1"/>
  <c r="AG15" s="1"/>
  <c r="Z15"/>
  <c r="AA15" s="1"/>
  <c r="X15"/>
  <c r="Y15" s="1"/>
  <c r="T15"/>
  <c r="U15" s="1"/>
  <c r="R15"/>
  <c r="S15" s="1"/>
  <c r="P15"/>
  <c r="Q15" s="1"/>
  <c r="L15"/>
  <c r="M15" s="1"/>
  <c r="J15"/>
  <c r="K15" s="1"/>
  <c r="H15"/>
  <c r="I15" s="1"/>
  <c r="F15"/>
  <c r="G15" s="1"/>
  <c r="AK14"/>
  <c r="AD14"/>
  <c r="AE14" s="1"/>
  <c r="AG14" s="1"/>
  <c r="Z14"/>
  <c r="AA14" s="1"/>
  <c r="X14"/>
  <c r="Y14" s="1"/>
  <c r="T14"/>
  <c r="U14" s="1"/>
  <c r="R14"/>
  <c r="S14" s="1"/>
  <c r="P14"/>
  <c r="Q14" s="1"/>
  <c r="L14"/>
  <c r="M14" s="1"/>
  <c r="J14"/>
  <c r="K14" s="1"/>
  <c r="H14"/>
  <c r="I14" s="1"/>
  <c r="F14"/>
  <c r="G14" s="1"/>
  <c r="AK13"/>
  <c r="AD13"/>
  <c r="AE13" s="1"/>
  <c r="AG13" s="1"/>
  <c r="Z13"/>
  <c r="AA13" s="1"/>
  <c r="X13"/>
  <c r="Y13" s="1"/>
  <c r="T13"/>
  <c r="U13" s="1"/>
  <c r="R13"/>
  <c r="S13" s="1"/>
  <c r="P13"/>
  <c r="Q13" s="1"/>
  <c r="L13"/>
  <c r="M13" s="1"/>
  <c r="J13"/>
  <c r="K13" s="1"/>
  <c r="H13"/>
  <c r="I13" s="1"/>
  <c r="F13"/>
  <c r="G13" s="1"/>
  <c r="AK12"/>
  <c r="AD12"/>
  <c r="AE12" s="1"/>
  <c r="AG12" s="1"/>
  <c r="Z12"/>
  <c r="AA12" s="1"/>
  <c r="X12"/>
  <c r="Y12" s="1"/>
  <c r="T12"/>
  <c r="U12" s="1"/>
  <c r="R12"/>
  <c r="S12" s="1"/>
  <c r="P12"/>
  <c r="Q12" s="1"/>
  <c r="L12"/>
  <c r="M12" s="1"/>
  <c r="J12"/>
  <c r="K12" s="1"/>
  <c r="H12"/>
  <c r="I12" s="1"/>
  <c r="F12"/>
  <c r="G12" s="1"/>
  <c r="AK11"/>
  <c r="AD11"/>
  <c r="AE11" s="1"/>
  <c r="AG11" s="1"/>
  <c r="Z11"/>
  <c r="AA11" s="1"/>
  <c r="X11"/>
  <c r="Y11" s="1"/>
  <c r="T11"/>
  <c r="U11" s="1"/>
  <c r="R11"/>
  <c r="S11" s="1"/>
  <c r="P11"/>
  <c r="Q11" s="1"/>
  <c r="L11"/>
  <c r="M11" s="1"/>
  <c r="J11"/>
  <c r="K11" s="1"/>
  <c r="H11"/>
  <c r="I11" s="1"/>
  <c r="F11"/>
  <c r="G11" s="1"/>
  <c r="AK10"/>
  <c r="AD10"/>
  <c r="AE10" s="1"/>
  <c r="AG10" s="1"/>
  <c r="Z10"/>
  <c r="AA10" s="1"/>
  <c r="X10"/>
  <c r="Y10" s="1"/>
  <c r="T10"/>
  <c r="U10" s="1"/>
  <c r="R10"/>
  <c r="S10" s="1"/>
  <c r="P10"/>
  <c r="Q10" s="1"/>
  <c r="L10"/>
  <c r="M10" s="1"/>
  <c r="J10"/>
  <c r="K10" s="1"/>
  <c r="H10"/>
  <c r="I10" s="1"/>
  <c r="F10"/>
  <c r="G10" s="1"/>
  <c r="AK9"/>
  <c r="AD9"/>
  <c r="AE9" s="1"/>
  <c r="AG9" s="1"/>
  <c r="Z9"/>
  <c r="AA9" s="1"/>
  <c r="X9"/>
  <c r="Y9" s="1"/>
  <c r="T9"/>
  <c r="U9" s="1"/>
  <c r="R9"/>
  <c r="S9" s="1"/>
  <c r="P9"/>
  <c r="Q9" s="1"/>
  <c r="L9"/>
  <c r="M9" s="1"/>
  <c r="J9"/>
  <c r="K9" s="1"/>
  <c r="H9"/>
  <c r="I9" s="1"/>
  <c r="F9"/>
  <c r="G9" s="1"/>
  <c r="AE37" i="2"/>
  <c r="X37"/>
  <c r="Y37" s="1"/>
  <c r="V37"/>
  <c r="W37" s="1"/>
  <c r="R37"/>
  <c r="S37" s="1"/>
  <c r="P37"/>
  <c r="Q37" s="1"/>
  <c r="N37"/>
  <c r="O37" s="1"/>
  <c r="J37"/>
  <c r="K37" s="1"/>
  <c r="H37"/>
  <c r="I37" s="1"/>
  <c r="F37"/>
  <c r="G37" s="1"/>
  <c r="AE36"/>
  <c r="X36"/>
  <c r="V36"/>
  <c r="W36" s="1"/>
  <c r="R36"/>
  <c r="P36"/>
  <c r="Q36" s="1"/>
  <c r="N36"/>
  <c r="O36" s="1"/>
  <c r="J36"/>
  <c r="H36"/>
  <c r="I36" s="1"/>
  <c r="F36"/>
  <c r="G36" s="1"/>
  <c r="AE35"/>
  <c r="X35"/>
  <c r="Y35" s="1"/>
  <c r="V35"/>
  <c r="W35" s="1"/>
  <c r="R35"/>
  <c r="S35" s="1"/>
  <c r="P35"/>
  <c r="Q35" s="1"/>
  <c r="N35"/>
  <c r="O35" s="1"/>
  <c r="J35"/>
  <c r="K35" s="1"/>
  <c r="H35"/>
  <c r="I35" s="1"/>
  <c r="F35"/>
  <c r="G35" s="1"/>
  <c r="AE34"/>
  <c r="X34"/>
  <c r="V34"/>
  <c r="W34" s="1"/>
  <c r="R34"/>
  <c r="P34"/>
  <c r="Q34" s="1"/>
  <c r="N34"/>
  <c r="O34" s="1"/>
  <c r="J34"/>
  <c r="H34"/>
  <c r="I34" s="1"/>
  <c r="F34"/>
  <c r="G34" s="1"/>
  <c r="AE33"/>
  <c r="X33"/>
  <c r="Y33" s="1"/>
  <c r="V33"/>
  <c r="W33" s="1"/>
  <c r="R33"/>
  <c r="S33" s="1"/>
  <c r="P33"/>
  <c r="Q33" s="1"/>
  <c r="N33"/>
  <c r="O33" s="1"/>
  <c r="J33"/>
  <c r="K33" s="1"/>
  <c r="H33"/>
  <c r="I33" s="1"/>
  <c r="F33"/>
  <c r="G33" s="1"/>
  <c r="AE32"/>
  <c r="X32"/>
  <c r="V32"/>
  <c r="W32" s="1"/>
  <c r="R32"/>
  <c r="P32"/>
  <c r="Q32" s="1"/>
  <c r="N32"/>
  <c r="O32" s="1"/>
  <c r="J32"/>
  <c r="H32"/>
  <c r="I32" s="1"/>
  <c r="F32"/>
  <c r="G32" s="1"/>
  <c r="AE31"/>
  <c r="X31"/>
  <c r="Y31" s="1"/>
  <c r="V31"/>
  <c r="W31" s="1"/>
  <c r="R31"/>
  <c r="S31" s="1"/>
  <c r="P31"/>
  <c r="Q31" s="1"/>
  <c r="N31"/>
  <c r="O31" s="1"/>
  <c r="J31"/>
  <c r="K31" s="1"/>
  <c r="H31"/>
  <c r="I31" s="1"/>
  <c r="F31"/>
  <c r="G31" s="1"/>
  <c r="AE30"/>
  <c r="X30"/>
  <c r="V30"/>
  <c r="W30" s="1"/>
  <c r="R30"/>
  <c r="P30"/>
  <c r="Q30" s="1"/>
  <c r="N30"/>
  <c r="O30" s="1"/>
  <c r="J30"/>
  <c r="H30"/>
  <c r="I30" s="1"/>
  <c r="F30"/>
  <c r="G30" s="1"/>
  <c r="AE29"/>
  <c r="X29"/>
  <c r="Y29" s="1"/>
  <c r="V29"/>
  <c r="W29" s="1"/>
  <c r="R29"/>
  <c r="S29" s="1"/>
  <c r="P29"/>
  <c r="Q29" s="1"/>
  <c r="N29"/>
  <c r="O29" s="1"/>
  <c r="J29"/>
  <c r="K29" s="1"/>
  <c r="H29"/>
  <c r="I29" s="1"/>
  <c r="F29"/>
  <c r="G29" s="1"/>
  <c r="AE28"/>
  <c r="X28"/>
  <c r="V28"/>
  <c r="W28" s="1"/>
  <c r="R28"/>
  <c r="P28"/>
  <c r="Q28" s="1"/>
  <c r="N28"/>
  <c r="O28" s="1"/>
  <c r="J28"/>
  <c r="H28"/>
  <c r="I28" s="1"/>
  <c r="F28"/>
  <c r="G28" s="1"/>
  <c r="AE27"/>
  <c r="X27"/>
  <c r="Y27" s="1"/>
  <c r="V27"/>
  <c r="W27" s="1"/>
  <c r="R27"/>
  <c r="S27" s="1"/>
  <c r="P27"/>
  <c r="Q27" s="1"/>
  <c r="N27"/>
  <c r="O27" s="1"/>
  <c r="J27"/>
  <c r="K27" s="1"/>
  <c r="H27"/>
  <c r="I27" s="1"/>
  <c r="F27"/>
  <c r="G27" s="1"/>
  <c r="AE26"/>
  <c r="X26"/>
  <c r="V26"/>
  <c r="W26" s="1"/>
  <c r="R26"/>
  <c r="P26"/>
  <c r="Q26" s="1"/>
  <c r="N26"/>
  <c r="O26" s="1"/>
  <c r="J26"/>
  <c r="H26"/>
  <c r="I26" s="1"/>
  <c r="F26"/>
  <c r="G26" s="1"/>
  <c r="AE25"/>
  <c r="X25"/>
  <c r="Y25" s="1"/>
  <c r="V25"/>
  <c r="W25" s="1"/>
  <c r="R25"/>
  <c r="S25" s="1"/>
  <c r="P25"/>
  <c r="Q25" s="1"/>
  <c r="N25"/>
  <c r="O25" s="1"/>
  <c r="J25"/>
  <c r="K25" s="1"/>
  <c r="H25"/>
  <c r="I25" s="1"/>
  <c r="F25"/>
  <c r="G25" s="1"/>
  <c r="AE24"/>
  <c r="X24"/>
  <c r="V24"/>
  <c r="W24" s="1"/>
  <c r="R24"/>
  <c r="P24"/>
  <c r="Q24" s="1"/>
  <c r="N24"/>
  <c r="O24" s="1"/>
  <c r="J24"/>
  <c r="H24"/>
  <c r="I24" s="1"/>
  <c r="F24"/>
  <c r="G24" s="1"/>
  <c r="AE23"/>
  <c r="X23"/>
  <c r="Y23" s="1"/>
  <c r="V23"/>
  <c r="W23" s="1"/>
  <c r="R23"/>
  <c r="S23" s="1"/>
  <c r="P23"/>
  <c r="Q23" s="1"/>
  <c r="N23"/>
  <c r="O23" s="1"/>
  <c r="J23"/>
  <c r="K23" s="1"/>
  <c r="H23"/>
  <c r="I23" s="1"/>
  <c r="F23"/>
  <c r="G23" s="1"/>
  <c r="AE22"/>
  <c r="X22"/>
  <c r="V22"/>
  <c r="W22" s="1"/>
  <c r="R22"/>
  <c r="P22"/>
  <c r="Q22" s="1"/>
  <c r="N22"/>
  <c r="O22" s="1"/>
  <c r="J22"/>
  <c r="H22"/>
  <c r="I22" s="1"/>
  <c r="F22"/>
  <c r="G22" s="1"/>
  <c r="AE21"/>
  <c r="X21"/>
  <c r="Y21" s="1"/>
  <c r="V21"/>
  <c r="W21" s="1"/>
  <c r="R21"/>
  <c r="S21" s="1"/>
  <c r="P21"/>
  <c r="Q21" s="1"/>
  <c r="N21"/>
  <c r="O21" s="1"/>
  <c r="J21"/>
  <c r="K21" s="1"/>
  <c r="H21"/>
  <c r="I21" s="1"/>
  <c r="F21"/>
  <c r="G21" s="1"/>
  <c r="AE20"/>
  <c r="X20"/>
  <c r="V20"/>
  <c r="W20" s="1"/>
  <c r="R20"/>
  <c r="P20"/>
  <c r="Q20" s="1"/>
  <c r="N20"/>
  <c r="O20" s="1"/>
  <c r="J20"/>
  <c r="H20"/>
  <c r="I20" s="1"/>
  <c r="F20"/>
  <c r="G20" s="1"/>
  <c r="AE19"/>
  <c r="X19"/>
  <c r="Y19" s="1"/>
  <c r="V19"/>
  <c r="W19" s="1"/>
  <c r="R19"/>
  <c r="S19" s="1"/>
  <c r="P19"/>
  <c r="Q19" s="1"/>
  <c r="N19"/>
  <c r="O19" s="1"/>
  <c r="J19"/>
  <c r="K19" s="1"/>
  <c r="H19"/>
  <c r="I19" s="1"/>
  <c r="F19"/>
  <c r="G19" s="1"/>
  <c r="AE18"/>
  <c r="X18"/>
  <c r="V18"/>
  <c r="W18" s="1"/>
  <c r="R18"/>
  <c r="P18"/>
  <c r="Q18" s="1"/>
  <c r="N18"/>
  <c r="O18" s="1"/>
  <c r="J18"/>
  <c r="H18"/>
  <c r="I18" s="1"/>
  <c r="F18"/>
  <c r="G18" s="1"/>
  <c r="AE17"/>
  <c r="X17"/>
  <c r="Y17" s="1"/>
  <c r="V17"/>
  <c r="W17" s="1"/>
  <c r="R17"/>
  <c r="S17" s="1"/>
  <c r="P17"/>
  <c r="Q17" s="1"/>
  <c r="N17"/>
  <c r="O17" s="1"/>
  <c r="J17"/>
  <c r="K17" s="1"/>
  <c r="H17"/>
  <c r="I17" s="1"/>
  <c r="F17"/>
  <c r="G17" s="1"/>
  <c r="AE16"/>
  <c r="X16"/>
  <c r="V16"/>
  <c r="W16" s="1"/>
  <c r="R16"/>
  <c r="P16"/>
  <c r="Q16" s="1"/>
  <c r="N16"/>
  <c r="O16" s="1"/>
  <c r="J16"/>
  <c r="H16"/>
  <c r="I16" s="1"/>
  <c r="F16"/>
  <c r="G16" s="1"/>
  <c r="AE15"/>
  <c r="X15"/>
  <c r="Y15" s="1"/>
  <c r="V15"/>
  <c r="W15" s="1"/>
  <c r="R15"/>
  <c r="S15" s="1"/>
  <c r="P15"/>
  <c r="Q15" s="1"/>
  <c r="N15"/>
  <c r="O15" s="1"/>
  <c r="J15"/>
  <c r="K15" s="1"/>
  <c r="H15"/>
  <c r="I15" s="1"/>
  <c r="F15"/>
  <c r="G15" s="1"/>
  <c r="AE14"/>
  <c r="X14"/>
  <c r="V14"/>
  <c r="W14" s="1"/>
  <c r="R14"/>
  <c r="P14"/>
  <c r="Q14" s="1"/>
  <c r="N14"/>
  <c r="O14" s="1"/>
  <c r="J14"/>
  <c r="H14"/>
  <c r="I14" s="1"/>
  <c r="F14"/>
  <c r="G14" s="1"/>
  <c r="AE13"/>
  <c r="X13"/>
  <c r="Y13" s="1"/>
  <c r="V13"/>
  <c r="W13" s="1"/>
  <c r="R13"/>
  <c r="S13" s="1"/>
  <c r="P13"/>
  <c r="Q13" s="1"/>
  <c r="N13"/>
  <c r="O13" s="1"/>
  <c r="J13"/>
  <c r="K13" s="1"/>
  <c r="H13"/>
  <c r="I13" s="1"/>
  <c r="F13"/>
  <c r="G13" s="1"/>
  <c r="AE12"/>
  <c r="X12"/>
  <c r="V12"/>
  <c r="W12" s="1"/>
  <c r="R12"/>
  <c r="P12"/>
  <c r="Q12" s="1"/>
  <c r="N12"/>
  <c r="O12" s="1"/>
  <c r="J12"/>
  <c r="H12"/>
  <c r="I12" s="1"/>
  <c r="F12"/>
  <c r="G12" s="1"/>
  <c r="AE11"/>
  <c r="X11"/>
  <c r="Y11" s="1"/>
  <c r="V11"/>
  <c r="W11" s="1"/>
  <c r="R11"/>
  <c r="S11" s="1"/>
  <c r="P11"/>
  <c r="Q11" s="1"/>
  <c r="N11"/>
  <c r="O11" s="1"/>
  <c r="J11"/>
  <c r="K11" s="1"/>
  <c r="H11"/>
  <c r="I11" s="1"/>
  <c r="F11"/>
  <c r="G11" s="1"/>
  <c r="AA31" i="1"/>
  <c r="T31"/>
  <c r="U31" s="1"/>
  <c r="R31"/>
  <c r="S31" s="1"/>
  <c r="N31"/>
  <c r="O31" s="1"/>
  <c r="J31"/>
  <c r="K31" s="1"/>
  <c r="H31"/>
  <c r="I31" s="1"/>
  <c r="F31"/>
  <c r="G31" s="1"/>
  <c r="AA30"/>
  <c r="T30"/>
  <c r="U30" s="1"/>
  <c r="R30"/>
  <c r="N30"/>
  <c r="P30" s="1"/>
  <c r="Q30" s="1"/>
  <c r="J30"/>
  <c r="K30" s="1"/>
  <c r="H30"/>
  <c r="I30" s="1"/>
  <c r="F30"/>
  <c r="AA29"/>
  <c r="T29"/>
  <c r="U29" s="1"/>
  <c r="R29"/>
  <c r="S29" s="1"/>
  <c r="N29"/>
  <c r="O29" s="1"/>
  <c r="J29"/>
  <c r="K29" s="1"/>
  <c r="H29"/>
  <c r="I29" s="1"/>
  <c r="F29"/>
  <c r="G29" s="1"/>
  <c r="AA28"/>
  <c r="T28"/>
  <c r="U28" s="1"/>
  <c r="R28"/>
  <c r="N28"/>
  <c r="P28" s="1"/>
  <c r="Q28" s="1"/>
  <c r="J28"/>
  <c r="K28" s="1"/>
  <c r="H28"/>
  <c r="I28" s="1"/>
  <c r="F28"/>
  <c r="AA27"/>
  <c r="T27"/>
  <c r="U27" s="1"/>
  <c r="R27"/>
  <c r="S27" s="1"/>
  <c r="N27"/>
  <c r="O27" s="1"/>
  <c r="J27"/>
  <c r="K27" s="1"/>
  <c r="H27"/>
  <c r="I27" s="1"/>
  <c r="F27"/>
  <c r="G27" s="1"/>
  <c r="AA26"/>
  <c r="T26"/>
  <c r="U26" s="1"/>
  <c r="R26"/>
  <c r="V26" s="1"/>
  <c r="W26" s="1"/>
  <c r="N26"/>
  <c r="P26" s="1"/>
  <c r="Q26" s="1"/>
  <c r="J26"/>
  <c r="K26" s="1"/>
  <c r="H26"/>
  <c r="I26" s="1"/>
  <c r="F26"/>
  <c r="L26" s="1"/>
  <c r="AA25"/>
  <c r="T25"/>
  <c r="U25" s="1"/>
  <c r="R25"/>
  <c r="S25" s="1"/>
  <c r="N25"/>
  <c r="O25" s="1"/>
  <c r="J25"/>
  <c r="K25" s="1"/>
  <c r="H25"/>
  <c r="I25" s="1"/>
  <c r="F25"/>
  <c r="G25" s="1"/>
  <c r="AA24"/>
  <c r="T24"/>
  <c r="U24" s="1"/>
  <c r="R24"/>
  <c r="V24" s="1"/>
  <c r="N24"/>
  <c r="P24" s="1"/>
  <c r="Q24" s="1"/>
  <c r="J24"/>
  <c r="K24" s="1"/>
  <c r="H24"/>
  <c r="I24" s="1"/>
  <c r="F24"/>
  <c r="L24" s="1"/>
  <c r="M24" s="1"/>
  <c r="AA23"/>
  <c r="T23"/>
  <c r="U23" s="1"/>
  <c r="R23"/>
  <c r="S23" s="1"/>
  <c r="N23"/>
  <c r="O23" s="1"/>
  <c r="J23"/>
  <c r="K23" s="1"/>
  <c r="H23"/>
  <c r="I23" s="1"/>
  <c r="F23"/>
  <c r="G23" s="1"/>
  <c r="AA22"/>
  <c r="T22"/>
  <c r="U22" s="1"/>
  <c r="R22"/>
  <c r="V22" s="1"/>
  <c r="N22"/>
  <c r="P22" s="1"/>
  <c r="Q22" s="1"/>
  <c r="J22"/>
  <c r="K22" s="1"/>
  <c r="H22"/>
  <c r="I22" s="1"/>
  <c r="F22"/>
  <c r="L22" s="1"/>
  <c r="M22" s="1"/>
  <c r="AA21"/>
  <c r="T21"/>
  <c r="U21" s="1"/>
  <c r="R21"/>
  <c r="S21" s="1"/>
  <c r="N21"/>
  <c r="O21" s="1"/>
  <c r="J21"/>
  <c r="K21" s="1"/>
  <c r="H21"/>
  <c r="I21" s="1"/>
  <c r="F21"/>
  <c r="G21" s="1"/>
  <c r="AA20"/>
  <c r="T20"/>
  <c r="U20" s="1"/>
  <c r="R20"/>
  <c r="V20" s="1"/>
  <c r="N20"/>
  <c r="P20" s="1"/>
  <c r="Q20" s="1"/>
  <c r="J20"/>
  <c r="K20" s="1"/>
  <c r="H20"/>
  <c r="I20" s="1"/>
  <c r="F20"/>
  <c r="L20" s="1"/>
  <c r="AA19"/>
  <c r="T19"/>
  <c r="U19" s="1"/>
  <c r="R19"/>
  <c r="S19" s="1"/>
  <c r="N19"/>
  <c r="O19" s="1"/>
  <c r="J19"/>
  <c r="K19" s="1"/>
  <c r="H19"/>
  <c r="I19" s="1"/>
  <c r="F19"/>
  <c r="G19" s="1"/>
  <c r="AA18"/>
  <c r="T18"/>
  <c r="U18" s="1"/>
  <c r="R18"/>
  <c r="V18" s="1"/>
  <c r="W18" s="1"/>
  <c r="N18"/>
  <c r="P18" s="1"/>
  <c r="Q18" s="1"/>
  <c r="J18"/>
  <c r="K18" s="1"/>
  <c r="H18"/>
  <c r="I18" s="1"/>
  <c r="F18"/>
  <c r="L18" s="1"/>
  <c r="M18" s="1"/>
  <c r="AA17"/>
  <c r="T17"/>
  <c r="U17" s="1"/>
  <c r="R17"/>
  <c r="S17" s="1"/>
  <c r="N17"/>
  <c r="O17" s="1"/>
  <c r="J17"/>
  <c r="K17" s="1"/>
  <c r="H17"/>
  <c r="I17" s="1"/>
  <c r="F17"/>
  <c r="G17" s="1"/>
  <c r="AA16"/>
  <c r="T16"/>
  <c r="U16" s="1"/>
  <c r="R16"/>
  <c r="V16" s="1"/>
  <c r="N16"/>
  <c r="P16" s="1"/>
  <c r="Q16" s="1"/>
  <c r="J16"/>
  <c r="K16" s="1"/>
  <c r="H16"/>
  <c r="I16" s="1"/>
  <c r="F16"/>
  <c r="L16" s="1"/>
  <c r="M16" s="1"/>
  <c r="AA15"/>
  <c r="T15"/>
  <c r="U15" s="1"/>
  <c r="R15"/>
  <c r="S15" s="1"/>
  <c r="N15"/>
  <c r="O15" s="1"/>
  <c r="J15"/>
  <c r="K15" s="1"/>
  <c r="H15"/>
  <c r="I15" s="1"/>
  <c r="F15"/>
  <c r="G15" s="1"/>
  <c r="AA14"/>
  <c r="T14"/>
  <c r="U14" s="1"/>
  <c r="R14"/>
  <c r="V14" s="1"/>
  <c r="W14" s="1"/>
  <c r="N14"/>
  <c r="P14" s="1"/>
  <c r="Q14" s="1"/>
  <c r="J14"/>
  <c r="K14" s="1"/>
  <c r="H14"/>
  <c r="I14" s="1"/>
  <c r="F14"/>
  <c r="L14" s="1"/>
  <c r="M14" s="1"/>
  <c r="AA13"/>
  <c r="T13"/>
  <c r="U13" s="1"/>
  <c r="R13"/>
  <c r="S13" s="1"/>
  <c r="N13"/>
  <c r="O13" s="1"/>
  <c r="J13"/>
  <c r="K13" s="1"/>
  <c r="H13"/>
  <c r="I13" s="1"/>
  <c r="F13"/>
  <c r="G13" s="1"/>
  <c r="AA12"/>
  <c r="T12"/>
  <c r="U12" s="1"/>
  <c r="R12"/>
  <c r="V12" s="1"/>
  <c r="N12"/>
  <c r="P12" s="1"/>
  <c r="Q12" s="1"/>
  <c r="J12"/>
  <c r="K12" s="1"/>
  <c r="H12"/>
  <c r="I12" s="1"/>
  <c r="F12"/>
  <c r="L12" s="1"/>
  <c r="M12" s="1"/>
  <c r="AA11"/>
  <c r="T11"/>
  <c r="U11" s="1"/>
  <c r="R11"/>
  <c r="S11" s="1"/>
  <c r="N11"/>
  <c r="O11" s="1"/>
  <c r="J11"/>
  <c r="K11" s="1"/>
  <c r="H11"/>
  <c r="I11" s="1"/>
  <c r="F11"/>
  <c r="G11" s="1"/>
  <c r="L12" i="6" l="1"/>
  <c r="M12" s="1"/>
  <c r="T12"/>
  <c r="U12" s="1"/>
  <c r="AB12"/>
  <c r="AC12" s="1"/>
  <c r="L14"/>
  <c r="M14" s="1"/>
  <c r="T14"/>
  <c r="U14" s="1"/>
  <c r="AB14"/>
  <c r="AC14" s="1"/>
  <c r="L16"/>
  <c r="M16" s="1"/>
  <c r="T16"/>
  <c r="U16" s="1"/>
  <c r="AB16"/>
  <c r="AC16" s="1"/>
  <c r="L18"/>
  <c r="M18" s="1"/>
  <c r="T18"/>
  <c r="U18" s="1"/>
  <c r="AB18"/>
  <c r="AC18" s="1"/>
  <c r="L20"/>
  <c r="M20" s="1"/>
  <c r="T20"/>
  <c r="U20" s="1"/>
  <c r="AB20"/>
  <c r="AC20" s="1"/>
  <c r="L22"/>
  <c r="M22" s="1"/>
  <c r="T22"/>
  <c r="U22" s="1"/>
  <c r="AB22"/>
  <c r="AC22" s="1"/>
  <c r="L24"/>
  <c r="M24" s="1"/>
  <c r="T24"/>
  <c r="U24" s="1"/>
  <c r="AB24"/>
  <c r="AC24" s="1"/>
  <c r="L26"/>
  <c r="M26" s="1"/>
  <c r="T26"/>
  <c r="U26" s="1"/>
  <c r="AB26"/>
  <c r="AC26" s="1"/>
  <c r="L28"/>
  <c r="M28" s="1"/>
  <c r="T28"/>
  <c r="U28" s="1"/>
  <c r="AB28"/>
  <c r="AC28" s="1"/>
  <c r="L30"/>
  <c r="M30" s="1"/>
  <c r="T30"/>
  <c r="U30" s="1"/>
  <c r="AB30"/>
  <c r="AC30" s="1"/>
  <c r="L32"/>
  <c r="M32" s="1"/>
  <c r="T32"/>
  <c r="U32" s="1"/>
  <c r="AB32"/>
  <c r="AC32" s="1"/>
  <c r="L34"/>
  <c r="M34" s="1"/>
  <c r="T34"/>
  <c r="U34" s="1"/>
  <c r="AB34"/>
  <c r="AC34" s="1"/>
  <c r="L9" i="5"/>
  <c r="T9"/>
  <c r="U9" s="1"/>
  <c r="AB9"/>
  <c r="AC9" s="1"/>
  <c r="L11"/>
  <c r="M11" s="1"/>
  <c r="T11"/>
  <c r="U11" s="1"/>
  <c r="AB11"/>
  <c r="AC11" s="1"/>
  <c r="L13"/>
  <c r="M13" s="1"/>
  <c r="T13"/>
  <c r="U13" s="1"/>
  <c r="AB13"/>
  <c r="AC13" s="1"/>
  <c r="L15"/>
  <c r="T15"/>
  <c r="AB15"/>
  <c r="L17"/>
  <c r="T17"/>
  <c r="U17" s="1"/>
  <c r="AB17"/>
  <c r="L19"/>
  <c r="T19"/>
  <c r="U19" s="1"/>
  <c r="AB19"/>
  <c r="AC19" s="1"/>
  <c r="L21"/>
  <c r="M21" s="1"/>
  <c r="T21"/>
  <c r="AB21"/>
  <c r="L23"/>
  <c r="T23"/>
  <c r="U23" s="1"/>
  <c r="AB23"/>
  <c r="L25"/>
  <c r="T25"/>
  <c r="U25" s="1"/>
  <c r="AB25"/>
  <c r="L27"/>
  <c r="T27"/>
  <c r="U27" s="1"/>
  <c r="AB27"/>
  <c r="L29"/>
  <c r="T29"/>
  <c r="AB29"/>
  <c r="L32"/>
  <c r="T32"/>
  <c r="AB32"/>
  <c r="L35"/>
  <c r="T35"/>
  <c r="AB35"/>
  <c r="L37"/>
  <c r="T37"/>
  <c r="U37" s="1"/>
  <c r="AB37"/>
  <c r="K9"/>
  <c r="S9"/>
  <c r="Y9"/>
  <c r="K11"/>
  <c r="S11"/>
  <c r="Y11"/>
  <c r="K13"/>
  <c r="S13"/>
  <c r="Y13"/>
  <c r="K15"/>
  <c r="S15"/>
  <c r="Y15"/>
  <c r="K17"/>
  <c r="S17"/>
  <c r="Y17"/>
  <c r="K19"/>
  <c r="S19"/>
  <c r="Y19"/>
  <c r="K21"/>
  <c r="S21"/>
  <c r="Y21"/>
  <c r="K23"/>
  <c r="S23"/>
  <c r="Y23"/>
  <c r="K25"/>
  <c r="S25"/>
  <c r="Y25"/>
  <c r="K27"/>
  <c r="S27"/>
  <c r="Y27"/>
  <c r="K29"/>
  <c r="S29"/>
  <c r="Y29"/>
  <c r="K32"/>
  <c r="S32"/>
  <c r="Y32"/>
  <c r="K35"/>
  <c r="S35"/>
  <c r="Y35"/>
  <c r="K37"/>
  <c r="S37"/>
  <c r="Y37"/>
  <c r="N17" i="4"/>
  <c r="V17"/>
  <c r="AB17"/>
  <c r="AH17"/>
  <c r="V20"/>
  <c r="W20" s="1"/>
  <c r="V22"/>
  <c r="V24"/>
  <c r="W24" s="1"/>
  <c r="N26"/>
  <c r="O26" s="1"/>
  <c r="AH26"/>
  <c r="AI26" s="1"/>
  <c r="N27"/>
  <c r="O27" s="1"/>
  <c r="V27"/>
  <c r="W27" s="1"/>
  <c r="AB27"/>
  <c r="AC27" s="1"/>
  <c r="AH27"/>
  <c r="AI27" s="1"/>
  <c r="N28"/>
  <c r="O28" s="1"/>
  <c r="AH28"/>
  <c r="AI28" s="1"/>
  <c r="N29"/>
  <c r="O29" s="1"/>
  <c r="V29"/>
  <c r="W29" s="1"/>
  <c r="AB29"/>
  <c r="AC29" s="1"/>
  <c r="AH29"/>
  <c r="AI29" s="1"/>
  <c r="N30"/>
  <c r="AH30"/>
  <c r="N31"/>
  <c r="V31"/>
  <c r="AB31"/>
  <c r="AH31"/>
  <c r="N32"/>
  <c r="O32" s="1"/>
  <c r="AH32"/>
  <c r="AI32" s="1"/>
  <c r="N33"/>
  <c r="V33"/>
  <c r="AB33"/>
  <c r="AH33"/>
  <c r="N34"/>
  <c r="O34" s="1"/>
  <c r="AH34"/>
  <c r="AI34" s="1"/>
  <c r="N35"/>
  <c r="O35" s="1"/>
  <c r="AH35"/>
  <c r="AI35" s="1"/>
  <c r="N36"/>
  <c r="O36" s="1"/>
  <c r="AH36"/>
  <c r="AI36" s="1"/>
  <c r="N37"/>
  <c r="O37" s="1"/>
  <c r="AH37"/>
  <c r="AI37" s="1"/>
  <c r="N38"/>
  <c r="O38" s="1"/>
  <c r="AH38"/>
  <c r="AI38" s="1"/>
  <c r="N39"/>
  <c r="O39" s="1"/>
  <c r="AH39"/>
  <c r="AI39" s="1"/>
  <c r="N10"/>
  <c r="O10" s="1"/>
  <c r="V10"/>
  <c r="W10" s="1"/>
  <c r="AB10"/>
  <c r="AC10" s="1"/>
  <c r="AH10"/>
  <c r="AI10" s="1"/>
  <c r="N12"/>
  <c r="O12" s="1"/>
  <c r="V12"/>
  <c r="W12" s="1"/>
  <c r="AB12"/>
  <c r="AC12" s="1"/>
  <c r="AH12"/>
  <c r="AI12" s="1"/>
  <c r="N14"/>
  <c r="O14" s="1"/>
  <c r="V14"/>
  <c r="W14" s="1"/>
  <c r="AB14"/>
  <c r="AC14" s="1"/>
  <c r="AH14"/>
  <c r="AI14" s="1"/>
  <c r="N16"/>
  <c r="O16" s="1"/>
  <c r="V16"/>
  <c r="W16" s="1"/>
  <c r="AB16"/>
  <c r="AC16" s="1"/>
  <c r="AH16"/>
  <c r="AI16" s="1"/>
  <c r="M17"/>
  <c r="U17"/>
  <c r="AA17"/>
  <c r="AE17"/>
  <c r="AG17" s="1"/>
  <c r="N19"/>
  <c r="O19" s="1"/>
  <c r="V19"/>
  <c r="W19" s="1"/>
  <c r="AB19"/>
  <c r="AC19" s="1"/>
  <c r="AH19"/>
  <c r="N20"/>
  <c r="O20" s="1"/>
  <c r="AH20"/>
  <c r="AI20" s="1"/>
  <c r="N21"/>
  <c r="O21" s="1"/>
  <c r="V21"/>
  <c r="W21" s="1"/>
  <c r="AB21"/>
  <c r="AC21" s="1"/>
  <c r="AH21"/>
  <c r="AI21" s="1"/>
  <c r="N22"/>
  <c r="O22" s="1"/>
  <c r="AH22"/>
  <c r="AI22" s="1"/>
  <c r="N23"/>
  <c r="O23" s="1"/>
  <c r="V23"/>
  <c r="W23" s="1"/>
  <c r="AB23"/>
  <c r="AC23" s="1"/>
  <c r="AH23"/>
  <c r="N24"/>
  <c r="O24" s="1"/>
  <c r="AH24"/>
  <c r="AI24" s="1"/>
  <c r="N25"/>
  <c r="O25" s="1"/>
  <c r="V25"/>
  <c r="W25" s="1"/>
  <c r="AB25"/>
  <c r="AC25" s="1"/>
  <c r="AH25"/>
  <c r="AI25" s="1"/>
  <c r="V26"/>
  <c r="AB26"/>
  <c r="M27"/>
  <c r="U27"/>
  <c r="AA27"/>
  <c r="AE27"/>
  <c r="AG27" s="1"/>
  <c r="V28"/>
  <c r="AB28"/>
  <c r="M29"/>
  <c r="U29"/>
  <c r="AA29"/>
  <c r="AE29"/>
  <c r="AG29" s="1"/>
  <c r="V30"/>
  <c r="AB30"/>
  <c r="M31"/>
  <c r="U31"/>
  <c r="AA31"/>
  <c r="AE31"/>
  <c r="AG31" s="1"/>
  <c r="V32"/>
  <c r="W32" s="1"/>
  <c r="AB32"/>
  <c r="AC32" s="1"/>
  <c r="M33"/>
  <c r="U33"/>
  <c r="AA33"/>
  <c r="AE33"/>
  <c r="AG33" s="1"/>
  <c r="V34"/>
  <c r="W34" s="1"/>
  <c r="AB34"/>
  <c r="V35"/>
  <c r="AB35"/>
  <c r="V36"/>
  <c r="AB36"/>
  <c r="AC36" s="1"/>
  <c r="V37"/>
  <c r="W37" s="1"/>
  <c r="AB37"/>
  <c r="V38"/>
  <c r="W38" s="1"/>
  <c r="AB38"/>
  <c r="AC38" s="1"/>
  <c r="V39"/>
  <c r="W39" s="1"/>
  <c r="AB39"/>
  <c r="L12" i="2"/>
  <c r="M12" s="1"/>
  <c r="T12"/>
  <c r="U12" s="1"/>
  <c r="AB12"/>
  <c r="AC12" s="1"/>
  <c r="L14"/>
  <c r="M14" s="1"/>
  <c r="L16"/>
  <c r="L18"/>
  <c r="M18" s="1"/>
  <c r="L20"/>
  <c r="M20" s="1"/>
  <c r="T20"/>
  <c r="U20" s="1"/>
  <c r="AB20"/>
  <c r="AC20" s="1"/>
  <c r="L22"/>
  <c r="M22" s="1"/>
  <c r="T22"/>
  <c r="AB22"/>
  <c r="AC22" s="1"/>
  <c r="L24"/>
  <c r="M24" s="1"/>
  <c r="T24"/>
  <c r="U24" s="1"/>
  <c r="AB24"/>
  <c r="AC24" s="1"/>
  <c r="L26"/>
  <c r="M26" s="1"/>
  <c r="T26"/>
  <c r="U26" s="1"/>
  <c r="AB26"/>
  <c r="AC26" s="1"/>
  <c r="L28"/>
  <c r="T28"/>
  <c r="AB28"/>
  <c r="L30"/>
  <c r="M30" s="1"/>
  <c r="T30"/>
  <c r="AB30"/>
  <c r="AC30" s="1"/>
  <c r="L32"/>
  <c r="M32" s="1"/>
  <c r="T32"/>
  <c r="AB32"/>
  <c r="AC32" s="1"/>
  <c r="L34"/>
  <c r="T34"/>
  <c r="AB34"/>
  <c r="L36"/>
  <c r="T36"/>
  <c r="AB36"/>
  <c r="K12"/>
  <c r="S12"/>
  <c r="Y12"/>
  <c r="T14"/>
  <c r="U14" s="1"/>
  <c r="AB14"/>
  <c r="AC14" s="1"/>
  <c r="T16"/>
  <c r="AB16"/>
  <c r="T18"/>
  <c r="U18" s="1"/>
  <c r="AB18"/>
  <c r="AC18" s="1"/>
  <c r="K20"/>
  <c r="S20"/>
  <c r="Y20"/>
  <c r="K22"/>
  <c r="S22"/>
  <c r="Y22"/>
  <c r="K24"/>
  <c r="S24"/>
  <c r="Y24"/>
  <c r="K26"/>
  <c r="S26"/>
  <c r="Y26"/>
  <c r="K28"/>
  <c r="S28"/>
  <c r="Y28"/>
  <c r="K30"/>
  <c r="S30"/>
  <c r="Y30"/>
  <c r="K32"/>
  <c r="S32"/>
  <c r="Y32"/>
  <c r="K34"/>
  <c r="S34"/>
  <c r="Y34"/>
  <c r="K36"/>
  <c r="S36"/>
  <c r="Y36"/>
  <c r="K11" i="7"/>
  <c r="O11"/>
  <c r="W11"/>
  <c r="AA11"/>
  <c r="K12"/>
  <c r="O12"/>
  <c r="W12"/>
  <c r="AA12"/>
  <c r="K13"/>
  <c r="P13"/>
  <c r="Q13" s="1"/>
  <c r="X13"/>
  <c r="Y13" s="1"/>
  <c r="AB13"/>
  <c r="AC13" s="1"/>
  <c r="AD14"/>
  <c r="AE14" s="1"/>
  <c r="L15"/>
  <c r="M15" s="1"/>
  <c r="P15"/>
  <c r="Q15" s="1"/>
  <c r="X15"/>
  <c r="Y15" s="1"/>
  <c r="AD16"/>
  <c r="AE16" s="1"/>
  <c r="L17"/>
  <c r="M17" s="1"/>
  <c r="X17"/>
  <c r="Y17" s="1"/>
  <c r="AD18"/>
  <c r="AE18" s="1"/>
  <c r="L19"/>
  <c r="M19" s="1"/>
  <c r="X19"/>
  <c r="Y19" s="1"/>
  <c r="AD20"/>
  <c r="AE20" s="1"/>
  <c r="L21"/>
  <c r="M21" s="1"/>
  <c r="X21"/>
  <c r="Y21" s="1"/>
  <c r="AD22"/>
  <c r="AE22" s="1"/>
  <c r="L23"/>
  <c r="M23" s="1"/>
  <c r="X23"/>
  <c r="Y23" s="1"/>
  <c r="AD24"/>
  <c r="AE24" s="1"/>
  <c r="L25"/>
  <c r="M25" s="1"/>
  <c r="X25"/>
  <c r="Y25" s="1"/>
  <c r="AD26"/>
  <c r="AE26" s="1"/>
  <c r="L27"/>
  <c r="M27" s="1"/>
  <c r="X27"/>
  <c r="Y27" s="1"/>
  <c r="AD28"/>
  <c r="AE28" s="1"/>
  <c r="AB11"/>
  <c r="AC11" s="1"/>
  <c r="AB12"/>
  <c r="AC12" s="1"/>
  <c r="AD13"/>
  <c r="AE13" s="1"/>
  <c r="L14"/>
  <c r="M14" s="1"/>
  <c r="X14"/>
  <c r="Y14" s="1"/>
  <c r="AD15"/>
  <c r="AE15" s="1"/>
  <c r="L16"/>
  <c r="M16" s="1"/>
  <c r="P16"/>
  <c r="Q16" s="1"/>
  <c r="X16"/>
  <c r="Y16" s="1"/>
  <c r="AB16"/>
  <c r="AC16" s="1"/>
  <c r="AD17"/>
  <c r="AE17" s="1"/>
  <c r="L18"/>
  <c r="M18" s="1"/>
  <c r="P18"/>
  <c r="Q18" s="1"/>
  <c r="X18"/>
  <c r="Y18" s="1"/>
  <c r="AB18"/>
  <c r="AC18" s="1"/>
  <c r="AD19"/>
  <c r="AE19" s="1"/>
  <c r="L20"/>
  <c r="M20" s="1"/>
  <c r="P20"/>
  <c r="Q20" s="1"/>
  <c r="X20"/>
  <c r="Y20" s="1"/>
  <c r="AB20"/>
  <c r="AC20" s="1"/>
  <c r="AD21"/>
  <c r="AE21" s="1"/>
  <c r="L22"/>
  <c r="M22" s="1"/>
  <c r="P22"/>
  <c r="Q22" s="1"/>
  <c r="X22"/>
  <c r="Y22" s="1"/>
  <c r="AB22"/>
  <c r="AC22" s="1"/>
  <c r="AD23"/>
  <c r="AE23" s="1"/>
  <c r="L24"/>
  <c r="M24" s="1"/>
  <c r="P24"/>
  <c r="Q24" s="1"/>
  <c r="X24"/>
  <c r="Y24" s="1"/>
  <c r="AB24"/>
  <c r="AC24" s="1"/>
  <c r="AD25"/>
  <c r="AE25" s="1"/>
  <c r="L26"/>
  <c r="M26" s="1"/>
  <c r="P26"/>
  <c r="Q26" s="1"/>
  <c r="X26"/>
  <c r="Y26" s="1"/>
  <c r="AB26"/>
  <c r="AC26" s="1"/>
  <c r="AD27"/>
  <c r="AE27" s="1"/>
  <c r="L28"/>
  <c r="M28" s="1"/>
  <c r="P28"/>
  <c r="Q28" s="1"/>
  <c r="X28"/>
  <c r="Y28" s="1"/>
  <c r="AB28"/>
  <c r="AC28" s="1"/>
  <c r="K29"/>
  <c r="M29" s="1"/>
  <c r="O29"/>
  <c r="W29"/>
  <c r="AA29"/>
  <c r="K30"/>
  <c r="O30"/>
  <c r="W30"/>
  <c r="AA30"/>
  <c r="K31"/>
  <c r="M31" s="1"/>
  <c r="O31"/>
  <c r="W31"/>
  <c r="Y31" s="1"/>
  <c r="AA31"/>
  <c r="K32"/>
  <c r="M32" s="1"/>
  <c r="O32"/>
  <c r="W32"/>
  <c r="AA32"/>
  <c r="AB29"/>
  <c r="AC29" s="1"/>
  <c r="AB30"/>
  <c r="AC30" s="1"/>
  <c r="AB31"/>
  <c r="AC31" s="1"/>
  <c r="AE31" s="1"/>
  <c r="AB32"/>
  <c r="AC32" s="1"/>
  <c r="L11" i="6"/>
  <c r="M11" s="1"/>
  <c r="T11"/>
  <c r="U11" s="1"/>
  <c r="Z11"/>
  <c r="AA11" s="1"/>
  <c r="AB11"/>
  <c r="L13"/>
  <c r="M13" s="1"/>
  <c r="T13"/>
  <c r="U13" s="1"/>
  <c r="Z13"/>
  <c r="AA13" s="1"/>
  <c r="AB13"/>
  <c r="L15"/>
  <c r="M15" s="1"/>
  <c r="T15"/>
  <c r="U15" s="1"/>
  <c r="Z15"/>
  <c r="AA15" s="1"/>
  <c r="AB15"/>
  <c r="AC15" s="1"/>
  <c r="L17"/>
  <c r="M17" s="1"/>
  <c r="T17"/>
  <c r="U17" s="1"/>
  <c r="Z17"/>
  <c r="AA17" s="1"/>
  <c r="AB17"/>
  <c r="AC17" s="1"/>
  <c r="L19"/>
  <c r="M19" s="1"/>
  <c r="T19"/>
  <c r="U19" s="1"/>
  <c r="Z19"/>
  <c r="AA19" s="1"/>
  <c r="AB19"/>
  <c r="AC19" s="1"/>
  <c r="L21"/>
  <c r="M21" s="1"/>
  <c r="T21"/>
  <c r="U21" s="1"/>
  <c r="Z21"/>
  <c r="AA21" s="1"/>
  <c r="AB21"/>
  <c r="AC21" s="1"/>
  <c r="L23"/>
  <c r="M23" s="1"/>
  <c r="T23"/>
  <c r="U23" s="1"/>
  <c r="Z23"/>
  <c r="AA23" s="1"/>
  <c r="AB23"/>
  <c r="AC23" s="1"/>
  <c r="L25"/>
  <c r="M25" s="1"/>
  <c r="T25"/>
  <c r="U25" s="1"/>
  <c r="Z25"/>
  <c r="AA25" s="1"/>
  <c r="AB25"/>
  <c r="AC25" s="1"/>
  <c r="L27"/>
  <c r="M27" s="1"/>
  <c r="T27"/>
  <c r="U27" s="1"/>
  <c r="Z27"/>
  <c r="AA27" s="1"/>
  <c r="AB27"/>
  <c r="AC27" s="1"/>
  <c r="L29"/>
  <c r="M29" s="1"/>
  <c r="T29"/>
  <c r="U29" s="1"/>
  <c r="Z29"/>
  <c r="AA29" s="1"/>
  <c r="AB29"/>
  <c r="AC29" s="1"/>
  <c r="L31"/>
  <c r="M31" s="1"/>
  <c r="T31"/>
  <c r="U31" s="1"/>
  <c r="Z31"/>
  <c r="AA31" s="1"/>
  <c r="AB31"/>
  <c r="AC31" s="1"/>
  <c r="L33"/>
  <c r="M33" s="1"/>
  <c r="T33"/>
  <c r="U33" s="1"/>
  <c r="Z33"/>
  <c r="AA33" s="1"/>
  <c r="AB33"/>
  <c r="AC33" s="1"/>
  <c r="L35"/>
  <c r="M35" s="1"/>
  <c r="T35"/>
  <c r="U35" s="1"/>
  <c r="Z35"/>
  <c r="AA35" s="1"/>
  <c r="AB35"/>
  <c r="AC35" s="1"/>
  <c r="L36"/>
  <c r="M36" s="1"/>
  <c r="T36"/>
  <c r="U36" s="1"/>
  <c r="Z36"/>
  <c r="AA36" s="1"/>
  <c r="AB36"/>
  <c r="AC36" s="1"/>
  <c r="Z12"/>
  <c r="AA12" s="1"/>
  <c r="Z14"/>
  <c r="AA14" s="1"/>
  <c r="Z16"/>
  <c r="AA16" s="1"/>
  <c r="Z18"/>
  <c r="AA18" s="1"/>
  <c r="Z20"/>
  <c r="AA20" s="1"/>
  <c r="Z22"/>
  <c r="AA22" s="1"/>
  <c r="Z24"/>
  <c r="AA24" s="1"/>
  <c r="Z26"/>
  <c r="AA26" s="1"/>
  <c r="Z28"/>
  <c r="AA28" s="1"/>
  <c r="Z30"/>
  <c r="AA30" s="1"/>
  <c r="Z32"/>
  <c r="AA32" s="1"/>
  <c r="Z34"/>
  <c r="AA34" s="1"/>
  <c r="L10" i="5"/>
  <c r="M10" s="1"/>
  <c r="T10"/>
  <c r="U10" s="1"/>
  <c r="Z10"/>
  <c r="AA10" s="1"/>
  <c r="AB10"/>
  <c r="AC10" s="1"/>
  <c r="L12"/>
  <c r="M12" s="1"/>
  <c r="T12"/>
  <c r="U12" s="1"/>
  <c r="Z12"/>
  <c r="AA12" s="1"/>
  <c r="AB12"/>
  <c r="AC12" s="1"/>
  <c r="L14"/>
  <c r="M14" s="1"/>
  <c r="T14"/>
  <c r="U14" s="1"/>
  <c r="Z14"/>
  <c r="AA14" s="1"/>
  <c r="AB14"/>
  <c r="L16"/>
  <c r="M16" s="1"/>
  <c r="T16"/>
  <c r="U16" s="1"/>
  <c r="Z16"/>
  <c r="AA16" s="1"/>
  <c r="AB16"/>
  <c r="AC16" s="1"/>
  <c r="L18"/>
  <c r="M18" s="1"/>
  <c r="T18"/>
  <c r="U18" s="1"/>
  <c r="Z18"/>
  <c r="AA18" s="1"/>
  <c r="AB18"/>
  <c r="L20"/>
  <c r="M20" s="1"/>
  <c r="T20"/>
  <c r="U20" s="1"/>
  <c r="Z20"/>
  <c r="AA20" s="1"/>
  <c r="AB20"/>
  <c r="AC20" s="1"/>
  <c r="L22"/>
  <c r="M22" s="1"/>
  <c r="T22"/>
  <c r="U22" s="1"/>
  <c r="Z22"/>
  <c r="AA22" s="1"/>
  <c r="AB22"/>
  <c r="AC22" s="1"/>
  <c r="L24"/>
  <c r="M24" s="1"/>
  <c r="T24"/>
  <c r="U24" s="1"/>
  <c r="Z24"/>
  <c r="AA24" s="1"/>
  <c r="AB24"/>
  <c r="AC24" s="1"/>
  <c r="L26"/>
  <c r="M26" s="1"/>
  <c r="T26"/>
  <c r="U26" s="1"/>
  <c r="Z26"/>
  <c r="AA26" s="1"/>
  <c r="AB26"/>
  <c r="AC26" s="1"/>
  <c r="L28"/>
  <c r="M28" s="1"/>
  <c r="T28"/>
  <c r="U28" s="1"/>
  <c r="Z28"/>
  <c r="AA28" s="1"/>
  <c r="AB28"/>
  <c r="AC28" s="1"/>
  <c r="L30"/>
  <c r="M30" s="1"/>
  <c r="T30"/>
  <c r="U30" s="1"/>
  <c r="Z30"/>
  <c r="AA30" s="1"/>
  <c r="AB30"/>
  <c r="AC30" s="1"/>
  <c r="L31"/>
  <c r="M31" s="1"/>
  <c r="T31"/>
  <c r="U31" s="1"/>
  <c r="Z31"/>
  <c r="AA31" s="1"/>
  <c r="AB31"/>
  <c r="AC31" s="1"/>
  <c r="L33"/>
  <c r="M33" s="1"/>
  <c r="T33"/>
  <c r="U33" s="1"/>
  <c r="Z33"/>
  <c r="AA33" s="1"/>
  <c r="AB33"/>
  <c r="AC33" s="1"/>
  <c r="L34"/>
  <c r="M34" s="1"/>
  <c r="T34"/>
  <c r="U34" s="1"/>
  <c r="Z34"/>
  <c r="AA34" s="1"/>
  <c r="AB34"/>
  <c r="AC34" s="1"/>
  <c r="L36"/>
  <c r="M36" s="1"/>
  <c r="T36"/>
  <c r="U36" s="1"/>
  <c r="Z36"/>
  <c r="AA36" s="1"/>
  <c r="AB36"/>
  <c r="AC36" s="1"/>
  <c r="L38"/>
  <c r="M38" s="1"/>
  <c r="T38"/>
  <c r="U38" s="1"/>
  <c r="Z38"/>
  <c r="AA38" s="1"/>
  <c r="AB38"/>
  <c r="AC38" s="1"/>
  <c r="Z9"/>
  <c r="AA9" s="1"/>
  <c r="Z11"/>
  <c r="AA11" s="1"/>
  <c r="Z13"/>
  <c r="AA13" s="1"/>
  <c r="Z15"/>
  <c r="AA15" s="1"/>
  <c r="Z17"/>
  <c r="AA17" s="1"/>
  <c r="Z19"/>
  <c r="AA19" s="1"/>
  <c r="Z21"/>
  <c r="AA21" s="1"/>
  <c r="Z23"/>
  <c r="AA23" s="1"/>
  <c r="Z25"/>
  <c r="AA25" s="1"/>
  <c r="Z27"/>
  <c r="AA27" s="1"/>
  <c r="Z29"/>
  <c r="AA29" s="1"/>
  <c r="Z32"/>
  <c r="AA32" s="1"/>
  <c r="Z35"/>
  <c r="AA35" s="1"/>
  <c r="Z37"/>
  <c r="AA37" s="1"/>
  <c r="L11" i="3"/>
  <c r="M11" s="1"/>
  <c r="P11"/>
  <c r="Q11" s="1"/>
  <c r="V11"/>
  <c r="W11" s="1"/>
  <c r="AB11"/>
  <c r="AC11" s="1"/>
  <c r="AD11"/>
  <c r="AE11" s="1"/>
  <c r="AA12"/>
  <c r="L13"/>
  <c r="M13" s="1"/>
  <c r="P13"/>
  <c r="Q13" s="1"/>
  <c r="V13"/>
  <c r="W13" s="1"/>
  <c r="AB13"/>
  <c r="AC13" s="1"/>
  <c r="AD13"/>
  <c r="AE13" s="1"/>
  <c r="L15"/>
  <c r="M15" s="1"/>
  <c r="P15"/>
  <c r="Q15" s="1"/>
  <c r="V15"/>
  <c r="W15" s="1"/>
  <c r="AB15"/>
  <c r="AC15" s="1"/>
  <c r="AD15"/>
  <c r="AE15" s="1"/>
  <c r="L17"/>
  <c r="M17" s="1"/>
  <c r="P17"/>
  <c r="Q17" s="1"/>
  <c r="V17"/>
  <c r="W17" s="1"/>
  <c r="AB17"/>
  <c r="AC17" s="1"/>
  <c r="AD17"/>
  <c r="AE17" s="1"/>
  <c r="L19"/>
  <c r="M19" s="1"/>
  <c r="P19"/>
  <c r="Q19" s="1"/>
  <c r="V19"/>
  <c r="W19" s="1"/>
  <c r="AB19"/>
  <c r="AC19" s="1"/>
  <c r="AD19"/>
  <c r="AE19" s="1"/>
  <c r="L21"/>
  <c r="M21" s="1"/>
  <c r="P21"/>
  <c r="Q21" s="1"/>
  <c r="V21"/>
  <c r="W21" s="1"/>
  <c r="AB21"/>
  <c r="AC21" s="1"/>
  <c r="AD21"/>
  <c r="AE21" s="1"/>
  <c r="L23"/>
  <c r="M23" s="1"/>
  <c r="P23"/>
  <c r="Q23" s="1"/>
  <c r="V23"/>
  <c r="W23" s="1"/>
  <c r="AB23"/>
  <c r="AC23" s="1"/>
  <c r="AD23"/>
  <c r="AE23" s="1"/>
  <c r="L30"/>
  <c r="M30" s="1"/>
  <c r="P30"/>
  <c r="Q30" s="1"/>
  <c r="V30"/>
  <c r="W30" s="1"/>
  <c r="AB30"/>
  <c r="AC30" s="1"/>
  <c r="AD30"/>
  <c r="AE30" s="1"/>
  <c r="L31"/>
  <c r="M31" s="1"/>
  <c r="P31"/>
  <c r="Q31" s="1"/>
  <c r="V31"/>
  <c r="W31" s="1"/>
  <c r="AB31"/>
  <c r="AC31" s="1"/>
  <c r="AD31"/>
  <c r="AE31" s="1"/>
  <c r="L32"/>
  <c r="M32" s="1"/>
  <c r="P32"/>
  <c r="Q32" s="1"/>
  <c r="V32"/>
  <c r="W32" s="1"/>
  <c r="AB32"/>
  <c r="AC32" s="1"/>
  <c r="AD32"/>
  <c r="AE32" s="1"/>
  <c r="L33"/>
  <c r="M33" s="1"/>
  <c r="P33"/>
  <c r="Q33" s="1"/>
  <c r="V33"/>
  <c r="W33" s="1"/>
  <c r="AB33"/>
  <c r="AC33" s="1"/>
  <c r="AD33"/>
  <c r="AE33" s="1"/>
  <c r="L34"/>
  <c r="M34" s="1"/>
  <c r="P34"/>
  <c r="Q34" s="1"/>
  <c r="V34"/>
  <c r="W34" s="1"/>
  <c r="AB34"/>
  <c r="AC34" s="1"/>
  <c r="AD34"/>
  <c r="AE34" s="1"/>
  <c r="L36"/>
  <c r="M36" s="1"/>
  <c r="P36"/>
  <c r="Q36" s="1"/>
  <c r="V36"/>
  <c r="W36" s="1"/>
  <c r="AB36"/>
  <c r="AC36" s="1"/>
  <c r="AD36"/>
  <c r="AE36" s="1"/>
  <c r="L37"/>
  <c r="M37" s="1"/>
  <c r="P37"/>
  <c r="Q37" s="1"/>
  <c r="V37"/>
  <c r="W37" s="1"/>
  <c r="AB37"/>
  <c r="AC37" s="1"/>
  <c r="AD37"/>
  <c r="AE37" s="1"/>
  <c r="AB12"/>
  <c r="AC12" s="1"/>
  <c r="AE12" s="1"/>
  <c r="AB14"/>
  <c r="AC14" s="1"/>
  <c r="AE14" s="1"/>
  <c r="AB16"/>
  <c r="AC16" s="1"/>
  <c r="AE16" s="1"/>
  <c r="AB18"/>
  <c r="AC18" s="1"/>
  <c r="AB20"/>
  <c r="AC20" s="1"/>
  <c r="AE20" s="1"/>
  <c r="AB22"/>
  <c r="AC22" s="1"/>
  <c r="AB24"/>
  <c r="AC24" s="1"/>
  <c r="AB25"/>
  <c r="AC25" s="1"/>
  <c r="AB26"/>
  <c r="AC26" s="1"/>
  <c r="AB27"/>
  <c r="AC27" s="1"/>
  <c r="AB28"/>
  <c r="AC28" s="1"/>
  <c r="AB29"/>
  <c r="AC29" s="1"/>
  <c r="AE29" s="1"/>
  <c r="AB35"/>
  <c r="AC35" s="1"/>
  <c r="N9" i="4"/>
  <c r="O9" s="1"/>
  <c r="V9"/>
  <c r="W9" s="1"/>
  <c r="AB9"/>
  <c r="AC9" s="1"/>
  <c r="AF9"/>
  <c r="AH9"/>
  <c r="N11"/>
  <c r="O11" s="1"/>
  <c r="V11"/>
  <c r="W11" s="1"/>
  <c r="AB11"/>
  <c r="AC11" s="1"/>
  <c r="AF11"/>
  <c r="AH11"/>
  <c r="AI11" s="1"/>
  <c r="N13"/>
  <c r="O13" s="1"/>
  <c r="V13"/>
  <c r="W13" s="1"/>
  <c r="AB13"/>
  <c r="AC13" s="1"/>
  <c r="AF13"/>
  <c r="AH13"/>
  <c r="AI13" s="1"/>
  <c r="N15"/>
  <c r="O15" s="1"/>
  <c r="V15"/>
  <c r="W15" s="1"/>
  <c r="AB15"/>
  <c r="AC15" s="1"/>
  <c r="AF15"/>
  <c r="AH15"/>
  <c r="AI15" s="1"/>
  <c r="AH18"/>
  <c r="AI18" s="1"/>
  <c r="AI19"/>
  <c r="AI23"/>
  <c r="AF10"/>
  <c r="AF12"/>
  <c r="AF14"/>
  <c r="AF16"/>
  <c r="N18"/>
  <c r="O18" s="1"/>
  <c r="V18"/>
  <c r="W18" s="1"/>
  <c r="AB18"/>
  <c r="AF17"/>
  <c r="AA18"/>
  <c r="AE18"/>
  <c r="AG18" s="1"/>
  <c r="AF19"/>
  <c r="M20"/>
  <c r="U20"/>
  <c r="AA20"/>
  <c r="AE20"/>
  <c r="AG20" s="1"/>
  <c r="AF21"/>
  <c r="M22"/>
  <c r="U22"/>
  <c r="W22" s="1"/>
  <c r="AA22"/>
  <c r="AC22" s="1"/>
  <c r="AE22"/>
  <c r="AG22" s="1"/>
  <c r="AF23"/>
  <c r="M24"/>
  <c r="U24"/>
  <c r="AA24"/>
  <c r="AE24"/>
  <c r="AG24" s="1"/>
  <c r="AF25"/>
  <c r="M26"/>
  <c r="U26"/>
  <c r="W26" s="1"/>
  <c r="AA26"/>
  <c r="AC26" s="1"/>
  <c r="AE26"/>
  <c r="AG26" s="1"/>
  <c r="AF27"/>
  <c r="M28"/>
  <c r="U28"/>
  <c r="W28" s="1"/>
  <c r="AA28"/>
  <c r="AC28" s="1"/>
  <c r="AE28"/>
  <c r="AG28" s="1"/>
  <c r="AF29"/>
  <c r="M30"/>
  <c r="O30" s="1"/>
  <c r="U30"/>
  <c r="W30" s="1"/>
  <c r="AA30"/>
  <c r="AC30" s="1"/>
  <c r="AE30"/>
  <c r="AG30" s="1"/>
  <c r="AF31"/>
  <c r="M32"/>
  <c r="U32"/>
  <c r="AA32"/>
  <c r="AE32"/>
  <c r="AG32" s="1"/>
  <c r="AF33"/>
  <c r="M34"/>
  <c r="U34"/>
  <c r="AA34"/>
  <c r="AC34" s="1"/>
  <c r="AE34"/>
  <c r="AG34" s="1"/>
  <c r="M35"/>
  <c r="U35"/>
  <c r="W35" s="1"/>
  <c r="AA35"/>
  <c r="AC35" s="1"/>
  <c r="AE35"/>
  <c r="AG35" s="1"/>
  <c r="M36"/>
  <c r="U36"/>
  <c r="W36" s="1"/>
  <c r="AA36"/>
  <c r="AE36"/>
  <c r="AG36" s="1"/>
  <c r="M37"/>
  <c r="U37"/>
  <c r="AA37"/>
  <c r="AC37" s="1"/>
  <c r="AE37"/>
  <c r="AG37" s="1"/>
  <c r="M38"/>
  <c r="U38"/>
  <c r="AA38"/>
  <c r="AE38"/>
  <c r="AG38" s="1"/>
  <c r="M39"/>
  <c r="U39"/>
  <c r="AA39"/>
  <c r="AC39" s="1"/>
  <c r="AE39"/>
  <c r="AG39" s="1"/>
  <c r="AF18"/>
  <c r="AF20"/>
  <c r="AF22"/>
  <c r="AF24"/>
  <c r="AF26"/>
  <c r="AF28"/>
  <c r="AF30"/>
  <c r="AF32"/>
  <c r="AF34"/>
  <c r="AF35"/>
  <c r="AF36"/>
  <c r="AF37"/>
  <c r="AF38"/>
  <c r="AF39"/>
  <c r="L28" i="1"/>
  <c r="M28" s="1"/>
  <c r="V28"/>
  <c r="L30"/>
  <c r="M30" s="1"/>
  <c r="V30"/>
  <c r="L11" i="2"/>
  <c r="M11" s="1"/>
  <c r="T11"/>
  <c r="U11" s="1"/>
  <c r="Z11"/>
  <c r="AA11" s="1"/>
  <c r="AB11"/>
  <c r="AC11" s="1"/>
  <c r="L13"/>
  <c r="M13" s="1"/>
  <c r="T13"/>
  <c r="U13" s="1"/>
  <c r="Z13"/>
  <c r="AA13" s="1"/>
  <c r="AB13"/>
  <c r="AC13" s="1"/>
  <c r="K14"/>
  <c r="S14"/>
  <c r="Y14"/>
  <c r="L15"/>
  <c r="M15" s="1"/>
  <c r="T15"/>
  <c r="U15" s="1"/>
  <c r="Z15"/>
  <c r="AA15" s="1"/>
  <c r="AB15"/>
  <c r="AC15" s="1"/>
  <c r="K16"/>
  <c r="M16" s="1"/>
  <c r="S16"/>
  <c r="U16" s="1"/>
  <c r="Y16"/>
  <c r="L17"/>
  <c r="M17" s="1"/>
  <c r="T17"/>
  <c r="U17" s="1"/>
  <c r="Z17"/>
  <c r="AA17" s="1"/>
  <c r="AB17"/>
  <c r="AC17" s="1"/>
  <c r="K18"/>
  <c r="S18"/>
  <c r="Y18"/>
  <c r="L19"/>
  <c r="M19" s="1"/>
  <c r="T19"/>
  <c r="U19" s="1"/>
  <c r="Z19"/>
  <c r="AA19" s="1"/>
  <c r="AB19"/>
  <c r="AC19" s="1"/>
  <c r="L21"/>
  <c r="M21" s="1"/>
  <c r="T21"/>
  <c r="U21" s="1"/>
  <c r="Z21"/>
  <c r="AA21" s="1"/>
  <c r="AB21"/>
  <c r="AC21" s="1"/>
  <c r="L23"/>
  <c r="M23" s="1"/>
  <c r="T23"/>
  <c r="U23" s="1"/>
  <c r="Z23"/>
  <c r="AA23" s="1"/>
  <c r="AB23"/>
  <c r="AC23" s="1"/>
  <c r="L25"/>
  <c r="M25" s="1"/>
  <c r="T25"/>
  <c r="U25" s="1"/>
  <c r="Z25"/>
  <c r="AA25" s="1"/>
  <c r="AB25"/>
  <c r="AC25" s="1"/>
  <c r="L27"/>
  <c r="M27" s="1"/>
  <c r="T27"/>
  <c r="U27" s="1"/>
  <c r="Z27"/>
  <c r="AA27" s="1"/>
  <c r="AB27"/>
  <c r="AC27" s="1"/>
  <c r="L29"/>
  <c r="M29" s="1"/>
  <c r="T29"/>
  <c r="U29" s="1"/>
  <c r="Z29"/>
  <c r="AA29" s="1"/>
  <c r="AB29"/>
  <c r="AC29" s="1"/>
  <c r="L31"/>
  <c r="M31" s="1"/>
  <c r="T31"/>
  <c r="U31" s="1"/>
  <c r="Z31"/>
  <c r="AA31" s="1"/>
  <c r="AB31"/>
  <c r="AC31" s="1"/>
  <c r="L33"/>
  <c r="M33" s="1"/>
  <c r="T33"/>
  <c r="U33" s="1"/>
  <c r="Z33"/>
  <c r="AA33" s="1"/>
  <c r="AB33"/>
  <c r="AC33" s="1"/>
  <c r="L35"/>
  <c r="M35" s="1"/>
  <c r="T35"/>
  <c r="U35" s="1"/>
  <c r="Z35"/>
  <c r="AA35" s="1"/>
  <c r="AB35"/>
  <c r="AC35" s="1"/>
  <c r="L37"/>
  <c r="M37" s="1"/>
  <c r="T37"/>
  <c r="U37" s="1"/>
  <c r="Z37"/>
  <c r="AA37" s="1"/>
  <c r="AB37"/>
  <c r="AC37" s="1"/>
  <c r="Z12"/>
  <c r="AA12" s="1"/>
  <c r="Z14"/>
  <c r="AA14" s="1"/>
  <c r="Z16"/>
  <c r="AA16" s="1"/>
  <c r="AC16" s="1"/>
  <c r="Z18"/>
  <c r="AA18" s="1"/>
  <c r="Z20"/>
  <c r="AA20" s="1"/>
  <c r="Z22"/>
  <c r="AA22" s="1"/>
  <c r="Z24"/>
  <c r="AA24" s="1"/>
  <c r="Z26"/>
  <c r="AA26" s="1"/>
  <c r="Z28"/>
  <c r="AA28" s="1"/>
  <c r="Z30"/>
  <c r="AA30" s="1"/>
  <c r="Z32"/>
  <c r="AA32" s="1"/>
  <c r="Z34"/>
  <c r="AA34" s="1"/>
  <c r="Z36"/>
  <c r="AA36" s="1"/>
  <c r="G12" i="1"/>
  <c r="O12"/>
  <c r="S12"/>
  <c r="G14"/>
  <c r="O14"/>
  <c r="S14"/>
  <c r="G16"/>
  <c r="O16"/>
  <c r="S16"/>
  <c r="G18"/>
  <c r="O18"/>
  <c r="S18"/>
  <c r="G20"/>
  <c r="O20"/>
  <c r="S20"/>
  <c r="G22"/>
  <c r="O22"/>
  <c r="S22"/>
  <c r="G24"/>
  <c r="O24"/>
  <c r="S24"/>
  <c r="G26"/>
  <c r="O26"/>
  <c r="S26"/>
  <c r="G28"/>
  <c r="O28"/>
  <c r="S28"/>
  <c r="G30"/>
  <c r="O30"/>
  <c r="S30"/>
  <c r="W12"/>
  <c r="X12"/>
  <c r="Y12" s="1"/>
  <c r="X14"/>
  <c r="Y14" s="1"/>
  <c r="W16"/>
  <c r="X16"/>
  <c r="Y16" s="1"/>
  <c r="X18"/>
  <c r="M20"/>
  <c r="W20"/>
  <c r="X20"/>
  <c r="W22"/>
  <c r="X22"/>
  <c r="W24"/>
  <c r="X24"/>
  <c r="M26"/>
  <c r="X26"/>
  <c r="W28"/>
  <c r="X28"/>
  <c r="W30"/>
  <c r="X30"/>
  <c r="Y18"/>
  <c r="Y20"/>
  <c r="Y22"/>
  <c r="Y24"/>
  <c r="Y26"/>
  <c r="Y28"/>
  <c r="Y30"/>
  <c r="L11"/>
  <c r="M11" s="1"/>
  <c r="P11"/>
  <c r="Q11" s="1"/>
  <c r="V11"/>
  <c r="W11" s="1"/>
  <c r="X11"/>
  <c r="Y11" s="1"/>
  <c r="L13"/>
  <c r="M13" s="1"/>
  <c r="P13"/>
  <c r="Q13" s="1"/>
  <c r="V13"/>
  <c r="W13" s="1"/>
  <c r="X13"/>
  <c r="Y13" s="1"/>
  <c r="L15"/>
  <c r="M15" s="1"/>
  <c r="P15"/>
  <c r="Q15" s="1"/>
  <c r="V15"/>
  <c r="W15" s="1"/>
  <c r="X15"/>
  <c r="L17"/>
  <c r="M17" s="1"/>
  <c r="P17"/>
  <c r="Q17" s="1"/>
  <c r="V17"/>
  <c r="W17" s="1"/>
  <c r="X17"/>
  <c r="Y17" s="1"/>
  <c r="L19"/>
  <c r="M19" s="1"/>
  <c r="P19"/>
  <c r="Q19" s="1"/>
  <c r="V19"/>
  <c r="W19" s="1"/>
  <c r="X19"/>
  <c r="Y19" s="1"/>
  <c r="L21"/>
  <c r="M21" s="1"/>
  <c r="P21"/>
  <c r="Q21" s="1"/>
  <c r="V21"/>
  <c r="W21" s="1"/>
  <c r="X21"/>
  <c r="L23"/>
  <c r="M23" s="1"/>
  <c r="P23"/>
  <c r="Q23" s="1"/>
  <c r="V23"/>
  <c r="W23" s="1"/>
  <c r="X23"/>
  <c r="Y23" s="1"/>
  <c r="L25"/>
  <c r="M25" s="1"/>
  <c r="P25"/>
  <c r="Q25" s="1"/>
  <c r="V25"/>
  <c r="W25" s="1"/>
  <c r="X25"/>
  <c r="Y25" s="1"/>
  <c r="L27"/>
  <c r="M27" s="1"/>
  <c r="P27"/>
  <c r="Q27" s="1"/>
  <c r="V27"/>
  <c r="W27" s="1"/>
  <c r="X27"/>
  <c r="Y27" s="1"/>
  <c r="L29"/>
  <c r="M29" s="1"/>
  <c r="P29"/>
  <c r="Q29" s="1"/>
  <c r="V29"/>
  <c r="W29" s="1"/>
  <c r="X29"/>
  <c r="Y29" s="1"/>
  <c r="L31"/>
  <c r="M31" s="1"/>
  <c r="P31"/>
  <c r="Q31" s="1"/>
  <c r="V31"/>
  <c r="W31" s="1"/>
  <c r="X31"/>
  <c r="Y31" s="1"/>
  <c r="AC13" i="6" l="1"/>
  <c r="M35" i="5"/>
  <c r="U32"/>
  <c r="M29"/>
  <c r="M25"/>
  <c r="AC25" s="1"/>
  <c r="M17"/>
  <c r="AC17" s="1"/>
  <c r="U15"/>
  <c r="M9"/>
  <c r="AC18"/>
  <c r="M37"/>
  <c r="AC37" s="1"/>
  <c r="U35"/>
  <c r="AC35" s="1"/>
  <c r="M32"/>
  <c r="U29"/>
  <c r="AC29" s="1"/>
  <c r="M27"/>
  <c r="AC27" s="1"/>
  <c r="M23"/>
  <c r="AC23" s="1"/>
  <c r="U21"/>
  <c r="AC21" s="1"/>
  <c r="M19"/>
  <c r="M15"/>
  <c r="AC15" s="1"/>
  <c r="W33" i="4"/>
  <c r="W31"/>
  <c r="AC17"/>
  <c r="O17"/>
  <c r="AC33"/>
  <c r="AI33" s="1"/>
  <c r="O33"/>
  <c r="AC31"/>
  <c r="AI31" s="1"/>
  <c r="O31"/>
  <c r="W17"/>
  <c r="M36" i="2"/>
  <c r="U34"/>
  <c r="U30"/>
  <c r="M28"/>
  <c r="U22"/>
  <c r="U36"/>
  <c r="AC36" s="1"/>
  <c r="M34"/>
  <c r="AC34" s="1"/>
  <c r="U32"/>
  <c r="U28"/>
  <c r="AC28" s="1"/>
  <c r="AC11" i="6"/>
  <c r="AC14" i="5"/>
  <c r="AI30" i="4"/>
  <c r="AC18"/>
  <c r="AI9"/>
  <c r="Y21" i="1"/>
  <c r="Y15"/>
  <c r="AC32" i="5" l="1"/>
  <c r="AI17" i="4"/>
</calcChain>
</file>

<file path=xl/sharedStrings.xml><?xml version="1.0" encoding="utf-8"?>
<sst xmlns="http://schemas.openxmlformats.org/spreadsheetml/2006/main" count="896" uniqueCount="502">
  <si>
    <t>جامعة باجي مختار عنابة</t>
  </si>
  <si>
    <r>
      <t>السنة الاولى</t>
    </r>
    <r>
      <rPr>
        <b/>
        <sz val="12"/>
        <rFont val="Arial"/>
        <family val="2"/>
      </rPr>
      <t xml:space="preserve"> ماستر اقتصاد ومالية </t>
    </r>
    <r>
      <rPr>
        <b/>
        <sz val="10"/>
        <rFont val="Arial"/>
        <family val="2"/>
      </rPr>
      <t>دولية</t>
    </r>
  </si>
  <si>
    <t xml:space="preserve">كلية العلوم الاقتصادية والتسيير </t>
  </si>
  <si>
    <t>قسم العلوم الاقتصادية</t>
  </si>
  <si>
    <t>رئيس اللجنة: ..................</t>
  </si>
  <si>
    <t>الفوج 1</t>
  </si>
  <si>
    <t>محضر مداولات السداسي الأول</t>
  </si>
  <si>
    <t>الدورة الاولى</t>
  </si>
  <si>
    <t>2014-2013</t>
  </si>
  <si>
    <t xml:space="preserve">                  الوحدة  الاساسية</t>
  </si>
  <si>
    <t>مج موع الارصدة</t>
  </si>
  <si>
    <t>الوحدة الاستكشافية</t>
  </si>
  <si>
    <t xml:space="preserve">               وحــــــدات منهجية</t>
  </si>
  <si>
    <t>الوحدة العمودية</t>
  </si>
  <si>
    <t>الرقم</t>
  </si>
  <si>
    <t>اللقب</t>
  </si>
  <si>
    <t>الاسم</t>
  </si>
  <si>
    <t>وضعية</t>
  </si>
  <si>
    <t>المسائل الاقتصادية</t>
  </si>
  <si>
    <t>التبادل</t>
  </si>
  <si>
    <t>البنك والاسواق</t>
  </si>
  <si>
    <t>تقنيات كمية</t>
  </si>
  <si>
    <t>لغة</t>
  </si>
  <si>
    <t>اعلام الي</t>
  </si>
  <si>
    <t>معدل</t>
  </si>
  <si>
    <t>المعاصرة</t>
  </si>
  <si>
    <t>الدولي</t>
  </si>
  <si>
    <t xml:space="preserve">المالية </t>
  </si>
  <si>
    <t>الدولية</t>
  </si>
  <si>
    <t>المعدل</t>
  </si>
  <si>
    <t>السداسي</t>
  </si>
  <si>
    <t>ملاحظة</t>
  </si>
  <si>
    <t>رصيد</t>
  </si>
  <si>
    <t xml:space="preserve">أوداينية   </t>
  </si>
  <si>
    <t>امينة</t>
  </si>
  <si>
    <t xml:space="preserve">بلهوشات </t>
  </si>
  <si>
    <t xml:space="preserve">  سارة</t>
  </si>
  <si>
    <t xml:space="preserve">بن خليفة  </t>
  </si>
  <si>
    <t xml:space="preserve"> أكرم عبد المالك</t>
  </si>
  <si>
    <t xml:space="preserve">بوسليمي </t>
  </si>
  <si>
    <t xml:space="preserve">  نجاة</t>
  </si>
  <si>
    <t xml:space="preserve">بوضياف  </t>
  </si>
  <si>
    <t xml:space="preserve"> مهدي</t>
  </si>
  <si>
    <t xml:space="preserve">حمدي  </t>
  </si>
  <si>
    <t xml:space="preserve"> اميرة</t>
  </si>
  <si>
    <t xml:space="preserve">حموقة  </t>
  </si>
  <si>
    <t xml:space="preserve"> ميلود</t>
  </si>
  <si>
    <t xml:space="preserve">دريسي   </t>
  </si>
  <si>
    <t>سارة</t>
  </si>
  <si>
    <t xml:space="preserve">شاهي   </t>
  </si>
  <si>
    <t>سومية</t>
  </si>
  <si>
    <t xml:space="preserve">شمام  </t>
  </si>
  <si>
    <t xml:space="preserve"> هناء</t>
  </si>
  <si>
    <t xml:space="preserve">قصاب   </t>
  </si>
  <si>
    <t>احمد شوقي</t>
  </si>
  <si>
    <t xml:space="preserve">قواسمية  </t>
  </si>
  <si>
    <t xml:space="preserve"> فاطمة الزهراء</t>
  </si>
  <si>
    <t xml:space="preserve">مرابطة  </t>
  </si>
  <si>
    <t xml:space="preserve"> خولة</t>
  </si>
  <si>
    <t>مرادي</t>
  </si>
  <si>
    <t>جميلة</t>
  </si>
  <si>
    <t xml:space="preserve">مناعي  </t>
  </si>
  <si>
    <t xml:space="preserve"> بسمة</t>
  </si>
  <si>
    <t xml:space="preserve">بلقاسم  </t>
  </si>
  <si>
    <t xml:space="preserve"> عامر</t>
  </si>
  <si>
    <t>منتقل</t>
  </si>
  <si>
    <t xml:space="preserve">شيبوني  </t>
  </si>
  <si>
    <t xml:space="preserve"> ليلى</t>
  </si>
  <si>
    <t xml:space="preserve">عاتي   </t>
  </si>
  <si>
    <t>إيمان</t>
  </si>
  <si>
    <t>منصري</t>
  </si>
  <si>
    <t>خديجة</t>
  </si>
  <si>
    <t xml:space="preserve">شدادي  </t>
  </si>
  <si>
    <t xml:space="preserve"> سميرة</t>
  </si>
  <si>
    <t xml:space="preserve">م </t>
  </si>
  <si>
    <t xml:space="preserve">مشري </t>
  </si>
  <si>
    <t>عبد القادر</t>
  </si>
  <si>
    <t>م</t>
  </si>
  <si>
    <t>بومنجل</t>
  </si>
  <si>
    <t>أمير السعد</t>
  </si>
  <si>
    <t>لكحل</t>
  </si>
  <si>
    <t>شبيرة</t>
  </si>
  <si>
    <t>شواقرية</t>
  </si>
  <si>
    <t>ولهي</t>
  </si>
  <si>
    <t>رئيس القسم</t>
  </si>
  <si>
    <t>تاريخ المداولات: 13/03/2014</t>
  </si>
  <si>
    <t>السنة الاولى ماستر بنك تأمين وتسيير المخاطر</t>
  </si>
  <si>
    <t>الفوج 1أ</t>
  </si>
  <si>
    <t xml:space="preserve">                    الوحدة الأساسية</t>
  </si>
  <si>
    <t xml:space="preserve">      الوحدة الاستكشافية</t>
  </si>
  <si>
    <t xml:space="preserve">              الوحدة العمودية</t>
  </si>
  <si>
    <t>اقتصاد</t>
  </si>
  <si>
    <t xml:space="preserve">اقتصاد </t>
  </si>
  <si>
    <t>النظام النقدي</t>
  </si>
  <si>
    <t>العولمة والعلاقات</t>
  </si>
  <si>
    <t>قانون الاعمال</t>
  </si>
  <si>
    <t>اعلام</t>
  </si>
  <si>
    <t>بنكي</t>
  </si>
  <si>
    <t>التأمينات</t>
  </si>
  <si>
    <t>والمالي الجزائري</t>
  </si>
  <si>
    <t>الاقتصادية</t>
  </si>
  <si>
    <t>تطبيقية</t>
  </si>
  <si>
    <t>الي</t>
  </si>
  <si>
    <t xml:space="preserve">بن عزوز </t>
  </si>
  <si>
    <t xml:space="preserve">  صبرينة</t>
  </si>
  <si>
    <t xml:space="preserve">بن مريجة  </t>
  </si>
  <si>
    <t xml:space="preserve"> مروة</t>
  </si>
  <si>
    <t xml:space="preserve">بولحبال </t>
  </si>
  <si>
    <t xml:space="preserve">  سميحة</t>
  </si>
  <si>
    <t xml:space="preserve">جابر   </t>
  </si>
  <si>
    <t>بلال1</t>
  </si>
  <si>
    <t xml:space="preserve">جدي   </t>
  </si>
  <si>
    <t>عبد الرحمان</t>
  </si>
  <si>
    <t>حليمي</t>
  </si>
  <si>
    <t>ليلى</t>
  </si>
  <si>
    <t xml:space="preserve">ربيعي  </t>
  </si>
  <si>
    <t xml:space="preserve"> يسمينة</t>
  </si>
  <si>
    <t>رواينية</t>
  </si>
  <si>
    <t>خولة</t>
  </si>
  <si>
    <t xml:space="preserve">زويش  </t>
  </si>
  <si>
    <t xml:space="preserve"> مريم</t>
  </si>
  <si>
    <t xml:space="preserve">سعد بخوش </t>
  </si>
  <si>
    <t xml:space="preserve">  سعاد</t>
  </si>
  <si>
    <t xml:space="preserve">سلطانة   </t>
  </si>
  <si>
    <t>أمينة</t>
  </si>
  <si>
    <t xml:space="preserve">سناني  </t>
  </si>
  <si>
    <t xml:space="preserve"> مريم ياسمين</t>
  </si>
  <si>
    <t xml:space="preserve">طافر  </t>
  </si>
  <si>
    <t xml:space="preserve"> نعيمة</t>
  </si>
  <si>
    <t xml:space="preserve">عمارة   </t>
  </si>
  <si>
    <t>سلمى</t>
  </si>
  <si>
    <t xml:space="preserve">عواشرية  </t>
  </si>
  <si>
    <t xml:space="preserve"> ايمان</t>
  </si>
  <si>
    <t xml:space="preserve">عياط  </t>
  </si>
  <si>
    <t xml:space="preserve"> بسمة1/ بنت عبد الحق</t>
  </si>
  <si>
    <t xml:space="preserve">غاوي   </t>
  </si>
  <si>
    <t>ايمان</t>
  </si>
  <si>
    <t xml:space="preserve">قفصي </t>
  </si>
  <si>
    <t xml:space="preserve">  نعيمة</t>
  </si>
  <si>
    <t xml:space="preserve">قمودي </t>
  </si>
  <si>
    <t xml:space="preserve">  أميرة</t>
  </si>
  <si>
    <t xml:space="preserve">كريتس  </t>
  </si>
  <si>
    <t xml:space="preserve"> امال</t>
  </si>
  <si>
    <t xml:space="preserve">مختاري   </t>
  </si>
  <si>
    <t>وفاء</t>
  </si>
  <si>
    <t xml:space="preserve">هادف  </t>
  </si>
  <si>
    <t xml:space="preserve"> سارة1/ بن عبد الحفيظ</t>
  </si>
  <si>
    <t xml:space="preserve">جديد </t>
  </si>
  <si>
    <t xml:space="preserve">  نسيمة</t>
  </si>
  <si>
    <t xml:space="preserve">حناشي   </t>
  </si>
  <si>
    <t>سامية</t>
  </si>
  <si>
    <t xml:space="preserve">عيساوي   </t>
  </si>
  <si>
    <t>سناء</t>
  </si>
  <si>
    <t xml:space="preserve">بن موسى   </t>
  </si>
  <si>
    <t>لبنى</t>
  </si>
  <si>
    <t>منتقل +مع</t>
  </si>
  <si>
    <t xml:space="preserve">سيساوي  </t>
  </si>
  <si>
    <t xml:space="preserve"> شمس الدين</t>
  </si>
  <si>
    <t>مع</t>
  </si>
  <si>
    <t>صالحي</t>
  </si>
  <si>
    <t>لبيض</t>
  </si>
  <si>
    <t>صالحي ع</t>
  </si>
  <si>
    <t>زغيب</t>
  </si>
  <si>
    <t>نواصرية</t>
  </si>
  <si>
    <t>السنة الأولى اقتصاد التجارة الخارجية</t>
  </si>
  <si>
    <t>الوحدة المنهجية</t>
  </si>
  <si>
    <t xml:space="preserve">              الوحدة الافقية</t>
  </si>
  <si>
    <t>نظريات التجارة</t>
  </si>
  <si>
    <t>تقنيات التجارة</t>
  </si>
  <si>
    <t>نظرية وتقنية</t>
  </si>
  <si>
    <t>قانون التجارة</t>
  </si>
  <si>
    <t>اقتصاد قياسي</t>
  </si>
  <si>
    <t>الخارجية</t>
  </si>
  <si>
    <t>معدل الصرف</t>
  </si>
  <si>
    <t xml:space="preserve">بدة سعداني  </t>
  </si>
  <si>
    <t xml:space="preserve"> عفاف</t>
  </si>
  <si>
    <t xml:space="preserve">بلميلي   </t>
  </si>
  <si>
    <t xml:space="preserve">بن عطية  </t>
  </si>
  <si>
    <t xml:space="preserve"> محمد الشريف</t>
  </si>
  <si>
    <t xml:space="preserve"> </t>
  </si>
  <si>
    <t xml:space="preserve">بهلول </t>
  </si>
  <si>
    <t>خلود</t>
  </si>
  <si>
    <t>بوشريكة</t>
  </si>
  <si>
    <t>نايلة</t>
  </si>
  <si>
    <t>بومعزة</t>
  </si>
  <si>
    <t>بلال</t>
  </si>
  <si>
    <t xml:space="preserve">جرار </t>
  </si>
  <si>
    <t>محمد حفيظ</t>
  </si>
  <si>
    <t>سناني</t>
  </si>
  <si>
    <t xml:space="preserve">حمدي </t>
  </si>
  <si>
    <t xml:space="preserve">رحماني  </t>
  </si>
  <si>
    <t xml:space="preserve"> رشيد</t>
  </si>
  <si>
    <t>زكري</t>
  </si>
  <si>
    <t>هدى</t>
  </si>
  <si>
    <t xml:space="preserve">قبلة   </t>
  </si>
  <si>
    <t>عبد الرؤوف</t>
  </si>
  <si>
    <t>قمداني</t>
  </si>
  <si>
    <t>صفية</t>
  </si>
  <si>
    <t xml:space="preserve">بوحارة  </t>
  </si>
  <si>
    <t xml:space="preserve"> سيف الدين</t>
  </si>
  <si>
    <t>ناجح د1 12/13</t>
  </si>
  <si>
    <t xml:space="preserve">زايدي   </t>
  </si>
  <si>
    <t>صالح</t>
  </si>
  <si>
    <t xml:space="preserve">بلفاضل   </t>
  </si>
  <si>
    <t xml:space="preserve">بومدين   </t>
  </si>
  <si>
    <t>عايدة</t>
  </si>
  <si>
    <t>ناجح د2: 11/12</t>
  </si>
  <si>
    <t xml:space="preserve">خلاف  </t>
  </si>
  <si>
    <t xml:space="preserve"> بريزة</t>
  </si>
  <si>
    <t xml:space="preserve">عبد النوري  </t>
  </si>
  <si>
    <t xml:space="preserve"> رمزي</t>
  </si>
  <si>
    <t xml:space="preserve">حمزة   </t>
  </si>
  <si>
    <t>وردة</t>
  </si>
  <si>
    <t xml:space="preserve">حنون   </t>
  </si>
  <si>
    <t>فريال</t>
  </si>
  <si>
    <t>ناجح د1: 11/12</t>
  </si>
  <si>
    <t xml:space="preserve">حولي  </t>
  </si>
  <si>
    <t xml:space="preserve"> احلام</t>
  </si>
  <si>
    <t xml:space="preserve">هنشيري  </t>
  </si>
  <si>
    <t xml:space="preserve"> ريمة</t>
  </si>
  <si>
    <t xml:space="preserve">زنكي  </t>
  </si>
  <si>
    <t xml:space="preserve"> وناسة</t>
  </si>
  <si>
    <t xml:space="preserve">علالي </t>
  </si>
  <si>
    <t xml:space="preserve">  آسية</t>
  </si>
  <si>
    <t xml:space="preserve">لحمر </t>
  </si>
  <si>
    <t xml:space="preserve">  محمد الأمين</t>
  </si>
  <si>
    <t>ناجح د2 12/13</t>
  </si>
  <si>
    <t xml:space="preserve">مذبوح  </t>
  </si>
  <si>
    <t xml:space="preserve"> زكرياء</t>
  </si>
  <si>
    <t>لتيم</t>
  </si>
  <si>
    <t>بشكر</t>
  </si>
  <si>
    <t>منصوري</t>
  </si>
  <si>
    <t>مولة</t>
  </si>
  <si>
    <t>بن الذيب</t>
  </si>
  <si>
    <t>بوشمال</t>
  </si>
  <si>
    <t>السنة الاولى ماستيير الادارة الاقتصادية للاقاليم والمقاولة</t>
  </si>
  <si>
    <t>مدخل إلى</t>
  </si>
  <si>
    <t>الابتكار</t>
  </si>
  <si>
    <t>ادارة</t>
  </si>
  <si>
    <t>حوكمة</t>
  </si>
  <si>
    <t>سوسيولوجية</t>
  </si>
  <si>
    <t>قانون وتنظيم</t>
  </si>
  <si>
    <t>التفاوض وتسيير</t>
  </si>
  <si>
    <t>الاتصال والعلاقات</t>
  </si>
  <si>
    <t>منهجية</t>
  </si>
  <si>
    <t>المقاولة 1</t>
  </si>
  <si>
    <t>والابداع</t>
  </si>
  <si>
    <t>المشاريع</t>
  </si>
  <si>
    <t>المؤسسات</t>
  </si>
  <si>
    <t>المنظمات</t>
  </si>
  <si>
    <t>العمل</t>
  </si>
  <si>
    <t>النزاعات</t>
  </si>
  <si>
    <t>بين الافراد</t>
  </si>
  <si>
    <t>العباسي</t>
  </si>
  <si>
    <t>ندير</t>
  </si>
  <si>
    <t>باشا</t>
  </si>
  <si>
    <t>سميحة</t>
  </si>
  <si>
    <t>بخوش</t>
  </si>
  <si>
    <t>شيماء</t>
  </si>
  <si>
    <t xml:space="preserve">بسناسي </t>
  </si>
  <si>
    <t xml:space="preserve">  محمد لمين</t>
  </si>
  <si>
    <t xml:space="preserve">بن ذيب  </t>
  </si>
  <si>
    <t xml:space="preserve"> نور الهدى</t>
  </si>
  <si>
    <t xml:space="preserve">بن عباس </t>
  </si>
  <si>
    <t xml:space="preserve">  موسى</t>
  </si>
  <si>
    <t xml:space="preserve">بهلول   </t>
  </si>
  <si>
    <t>حياة</t>
  </si>
  <si>
    <t>بوسالم</t>
  </si>
  <si>
    <t>أسماء</t>
  </si>
  <si>
    <t>بوضياف</t>
  </si>
  <si>
    <t>محمد الأمين</t>
  </si>
  <si>
    <t>جودي</t>
  </si>
  <si>
    <t>أمال</t>
  </si>
  <si>
    <t>حمادي</t>
  </si>
  <si>
    <t>حمزة</t>
  </si>
  <si>
    <t xml:space="preserve">خنوش  </t>
  </si>
  <si>
    <t xml:space="preserve"> سناء</t>
  </si>
  <si>
    <t>رجيمي</t>
  </si>
  <si>
    <t>نسرين</t>
  </si>
  <si>
    <t>رحال</t>
  </si>
  <si>
    <t>شايب راسو</t>
  </si>
  <si>
    <t xml:space="preserve">   خالد</t>
  </si>
  <si>
    <t xml:space="preserve">شوادر </t>
  </si>
  <si>
    <t xml:space="preserve">  مروى</t>
  </si>
  <si>
    <t>صويلح</t>
  </si>
  <si>
    <t>مريم</t>
  </si>
  <si>
    <t>صيفي</t>
  </si>
  <si>
    <t xml:space="preserve">عمامرة  </t>
  </si>
  <si>
    <t>عيبود</t>
  </si>
  <si>
    <t xml:space="preserve">مزوزي  </t>
  </si>
  <si>
    <t xml:space="preserve"> فريال</t>
  </si>
  <si>
    <t xml:space="preserve">معاش  </t>
  </si>
  <si>
    <t xml:space="preserve"> عقيلة</t>
  </si>
  <si>
    <t>ملوك</t>
  </si>
  <si>
    <t>عصام</t>
  </si>
  <si>
    <t xml:space="preserve">مهبة </t>
  </si>
  <si>
    <t>رحمة</t>
  </si>
  <si>
    <t>نجاحي</t>
  </si>
  <si>
    <t>بلوطي</t>
  </si>
  <si>
    <t>محمد عبد القادر</t>
  </si>
  <si>
    <t>د1 12/13</t>
  </si>
  <si>
    <t xml:space="preserve">بوشامي </t>
  </si>
  <si>
    <t xml:space="preserve">ايناس </t>
  </si>
  <si>
    <t>بومود</t>
  </si>
  <si>
    <t>محمد</t>
  </si>
  <si>
    <t>شرقي</t>
  </si>
  <si>
    <t>صابر</t>
  </si>
  <si>
    <t xml:space="preserve">عجاب   </t>
  </si>
  <si>
    <t>أنيس</t>
  </si>
  <si>
    <t>مهدر</t>
  </si>
  <si>
    <t>نليت مرزوق</t>
  </si>
  <si>
    <t>شطاب</t>
  </si>
  <si>
    <t>نابت</t>
  </si>
  <si>
    <t>بن معزو</t>
  </si>
  <si>
    <t>براجي</t>
  </si>
  <si>
    <t>محتالي</t>
  </si>
  <si>
    <t>قراش</t>
  </si>
  <si>
    <t>سلايمي</t>
  </si>
  <si>
    <t>سالمي</t>
  </si>
  <si>
    <t>السنة الأولى ماستيير تحليل اقتصادي وتسيير المؤسسات</t>
  </si>
  <si>
    <t>اقتصاد جزئي</t>
  </si>
  <si>
    <t xml:space="preserve">حوكمة </t>
  </si>
  <si>
    <t>مراقبة التسيير</t>
  </si>
  <si>
    <t>احصاء</t>
  </si>
  <si>
    <t>محاسبة</t>
  </si>
  <si>
    <t>تحليل الاقتصاد</t>
  </si>
  <si>
    <t>النمو والتنمية</t>
  </si>
  <si>
    <t>تطبيقي</t>
  </si>
  <si>
    <t>تحليلية</t>
  </si>
  <si>
    <t>الجزائري</t>
  </si>
  <si>
    <t xml:space="preserve">بلحيط  </t>
  </si>
  <si>
    <t xml:space="preserve"> نجاة</t>
  </si>
  <si>
    <t xml:space="preserve">بلعمري </t>
  </si>
  <si>
    <t xml:space="preserve">  مريم</t>
  </si>
  <si>
    <t>بن جدو</t>
  </si>
  <si>
    <t>زهير</t>
  </si>
  <si>
    <t xml:space="preserve">جريدي </t>
  </si>
  <si>
    <t xml:space="preserve">  بسمة</t>
  </si>
  <si>
    <t xml:space="preserve">دلوم   </t>
  </si>
  <si>
    <t>عفاف</t>
  </si>
  <si>
    <t xml:space="preserve">ديب   </t>
  </si>
  <si>
    <t xml:space="preserve">ذباح  </t>
  </si>
  <si>
    <t xml:space="preserve"> سومية</t>
  </si>
  <si>
    <t xml:space="preserve">رفعي  </t>
  </si>
  <si>
    <t>زغلامي</t>
  </si>
  <si>
    <t>مروان</t>
  </si>
  <si>
    <t>صمادي</t>
  </si>
  <si>
    <t xml:space="preserve">ضرباني  </t>
  </si>
  <si>
    <t xml:space="preserve"> بدر الدين</t>
  </si>
  <si>
    <t>عمارة</t>
  </si>
  <si>
    <t>حسين</t>
  </si>
  <si>
    <t xml:space="preserve">عموشاس   </t>
  </si>
  <si>
    <t xml:space="preserve"> بسمة2/بنت بوجمعة</t>
  </si>
  <si>
    <t xml:space="preserve">فلاح  </t>
  </si>
  <si>
    <t xml:space="preserve"> عزيزة</t>
  </si>
  <si>
    <t xml:space="preserve">قادري  </t>
  </si>
  <si>
    <t xml:space="preserve"> كريمة</t>
  </si>
  <si>
    <t xml:space="preserve">قاسمي  </t>
  </si>
  <si>
    <t xml:space="preserve"> منى</t>
  </si>
  <si>
    <t xml:space="preserve">مكناسي   </t>
  </si>
  <si>
    <t>راضية</t>
  </si>
  <si>
    <t xml:space="preserve"> سارة2/بنت عمارة</t>
  </si>
  <si>
    <t xml:space="preserve">بكوش  </t>
  </si>
  <si>
    <t xml:space="preserve"> وسام</t>
  </si>
  <si>
    <t xml:space="preserve">بلبل   </t>
  </si>
  <si>
    <t>سمية</t>
  </si>
  <si>
    <t>بوشعير</t>
  </si>
  <si>
    <t xml:space="preserve">بدر الدين  </t>
  </si>
  <si>
    <t xml:space="preserve">درويش   </t>
  </si>
  <si>
    <t xml:space="preserve">شكيوي   </t>
  </si>
  <si>
    <t>رانية</t>
  </si>
  <si>
    <t xml:space="preserve">كريم   </t>
  </si>
  <si>
    <t>د2 12/13</t>
  </si>
  <si>
    <t>لزغد</t>
  </si>
  <si>
    <t xml:space="preserve">ناصري   </t>
  </si>
  <si>
    <t>محمد لمين</t>
  </si>
  <si>
    <t xml:space="preserve">بوبيدي   </t>
  </si>
  <si>
    <t>كلتوم</t>
  </si>
  <si>
    <t>منتقل+ مع</t>
  </si>
  <si>
    <t xml:space="preserve">عباس   </t>
  </si>
  <si>
    <t>نعيمة</t>
  </si>
  <si>
    <t xml:space="preserve">قاضي   </t>
  </si>
  <si>
    <t>سيد أحمد</t>
  </si>
  <si>
    <t>رمضاني</t>
  </si>
  <si>
    <t>بوالقدرة</t>
  </si>
  <si>
    <t>دريس</t>
  </si>
  <si>
    <t>مسعودان</t>
  </si>
  <si>
    <t>ثلايجية</t>
  </si>
  <si>
    <t>السنة الأولى ماستيير نقد مالية وبنك</t>
  </si>
  <si>
    <t>تطور النظام</t>
  </si>
  <si>
    <t>الاقتصاد الكلي</t>
  </si>
  <si>
    <t>مالية المؤسسة</t>
  </si>
  <si>
    <t>تقييم</t>
  </si>
  <si>
    <t>السياسة</t>
  </si>
  <si>
    <t>البنكي والمالي</t>
  </si>
  <si>
    <t>النقدي والمالي</t>
  </si>
  <si>
    <t>الجبائية</t>
  </si>
  <si>
    <t xml:space="preserve">بلحين   </t>
  </si>
  <si>
    <t>محسن</t>
  </si>
  <si>
    <t xml:space="preserve">بوفرماس  </t>
  </si>
  <si>
    <t xml:space="preserve"> محمد لمين</t>
  </si>
  <si>
    <t xml:space="preserve">بوقصاص </t>
  </si>
  <si>
    <t xml:space="preserve">  اميرة</t>
  </si>
  <si>
    <t xml:space="preserve">بولقصع   </t>
  </si>
  <si>
    <t>اسمهان</t>
  </si>
  <si>
    <t>r</t>
  </si>
  <si>
    <t>جوادي</t>
  </si>
  <si>
    <t xml:space="preserve">جواني  </t>
  </si>
  <si>
    <t xml:space="preserve"> سميحة</t>
  </si>
  <si>
    <t xml:space="preserve">حمزاوي  </t>
  </si>
  <si>
    <t xml:space="preserve"> ملاك</t>
  </si>
  <si>
    <t>حويلي</t>
  </si>
  <si>
    <t>فاتن</t>
  </si>
  <si>
    <t xml:space="preserve">خريفي  </t>
  </si>
  <si>
    <t xml:space="preserve"> أسماء</t>
  </si>
  <si>
    <t xml:space="preserve">خضراوي  </t>
  </si>
  <si>
    <t xml:space="preserve"> هدى</t>
  </si>
  <si>
    <t>خوالدية</t>
  </si>
  <si>
    <t>هشام</t>
  </si>
  <si>
    <t>دودان</t>
  </si>
  <si>
    <t>موسى</t>
  </si>
  <si>
    <t xml:space="preserve">دومير   </t>
  </si>
  <si>
    <t>نجيب</t>
  </si>
  <si>
    <t xml:space="preserve">رجم   </t>
  </si>
  <si>
    <t xml:space="preserve">ريغي  </t>
  </si>
  <si>
    <t xml:space="preserve"> محمد حسام الدين</t>
  </si>
  <si>
    <t>زدام</t>
  </si>
  <si>
    <t>إيناس</t>
  </si>
  <si>
    <t>سوالم</t>
  </si>
  <si>
    <t xml:space="preserve"> صبرين</t>
  </si>
  <si>
    <t xml:space="preserve">عليوة   </t>
  </si>
  <si>
    <t>عمروني</t>
  </si>
  <si>
    <t xml:space="preserve">عميروش </t>
  </si>
  <si>
    <t xml:space="preserve">  خالد</t>
  </si>
  <si>
    <t>غدامسي</t>
  </si>
  <si>
    <t>عائشة</t>
  </si>
  <si>
    <t>نبيلة</t>
  </si>
  <si>
    <t xml:space="preserve">صحور   </t>
  </si>
  <si>
    <t>محمد أسامة</t>
  </si>
  <si>
    <t>د2  12/13</t>
  </si>
  <si>
    <t xml:space="preserve">بوكحيلي </t>
  </si>
  <si>
    <t>ذباح</t>
  </si>
  <si>
    <t>عياري</t>
  </si>
  <si>
    <t>صالحي ف</t>
  </si>
  <si>
    <t>حمداوي</t>
  </si>
  <si>
    <t>جبوري</t>
  </si>
  <si>
    <t>منغور</t>
  </si>
  <si>
    <t>السنة الأولى ماستييرالذكاء الاقتصادي والتنمية</t>
  </si>
  <si>
    <t xml:space="preserve">      الوحدة االمنهجية</t>
  </si>
  <si>
    <t xml:space="preserve">              الوحدة الاستكشافية</t>
  </si>
  <si>
    <t xml:space="preserve">  الوحدة االتقاطعية</t>
  </si>
  <si>
    <t>مدخل إلى الذكاء</t>
  </si>
  <si>
    <t>المؤسسة الصناعية</t>
  </si>
  <si>
    <t>قرار الاستثمار</t>
  </si>
  <si>
    <t>ادارة المعرفة</t>
  </si>
  <si>
    <t>نظم المعلومات</t>
  </si>
  <si>
    <t>تحليل هيكل</t>
  </si>
  <si>
    <t>انجليزية 1</t>
  </si>
  <si>
    <t>اق جزائري</t>
  </si>
  <si>
    <t xml:space="preserve">العرباوي  </t>
  </si>
  <si>
    <t xml:space="preserve"> حسين</t>
  </si>
  <si>
    <t xml:space="preserve">بادي   </t>
  </si>
  <si>
    <t>سارة1/بنت قدور</t>
  </si>
  <si>
    <t>بديار</t>
  </si>
  <si>
    <t>زينب</t>
  </si>
  <si>
    <t xml:space="preserve">برحايل   </t>
  </si>
  <si>
    <t>هناء</t>
  </si>
  <si>
    <t xml:space="preserve">برقوق  </t>
  </si>
  <si>
    <t xml:space="preserve"> آية</t>
  </si>
  <si>
    <t xml:space="preserve">بريك   </t>
  </si>
  <si>
    <t xml:space="preserve">بوطابية </t>
  </si>
  <si>
    <t xml:space="preserve">  ميادة</t>
  </si>
  <si>
    <t xml:space="preserve">بونخلة  </t>
  </si>
  <si>
    <t xml:space="preserve">تومي   </t>
  </si>
  <si>
    <t xml:space="preserve">حفصي  </t>
  </si>
  <si>
    <t xml:space="preserve"> فريدة</t>
  </si>
  <si>
    <t xml:space="preserve">حمايدية  </t>
  </si>
  <si>
    <t xml:space="preserve"> لينة</t>
  </si>
  <si>
    <t xml:space="preserve">حمايدية   </t>
  </si>
  <si>
    <t>حسام</t>
  </si>
  <si>
    <t xml:space="preserve">رحال  </t>
  </si>
  <si>
    <t xml:space="preserve"> وردة</t>
  </si>
  <si>
    <t>عور</t>
  </si>
  <si>
    <t xml:space="preserve">قبايلي  </t>
  </si>
  <si>
    <t xml:space="preserve"> أمجاد</t>
  </si>
  <si>
    <t>قرتي</t>
  </si>
  <si>
    <t>هاجر</t>
  </si>
  <si>
    <t xml:space="preserve">قمدان  </t>
  </si>
  <si>
    <t xml:space="preserve"> محمد حسام</t>
  </si>
  <si>
    <t xml:space="preserve">مخناش  </t>
  </si>
  <si>
    <t xml:space="preserve"> نور الدين</t>
  </si>
  <si>
    <t xml:space="preserve">موسي  </t>
  </si>
  <si>
    <t xml:space="preserve"> رحمة</t>
  </si>
  <si>
    <t>نجوي</t>
  </si>
  <si>
    <t xml:space="preserve">نوري </t>
  </si>
  <si>
    <t xml:space="preserve">  دنيازاد</t>
  </si>
  <si>
    <t xml:space="preserve">هادف   </t>
  </si>
  <si>
    <t>منال</t>
  </si>
  <si>
    <t>عفيف</t>
  </si>
  <si>
    <t>عجمي</t>
  </si>
  <si>
    <t>خدادمية</t>
  </si>
  <si>
    <t>دين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</si>
</sst>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  <charset val="178"/>
    </font>
    <font>
      <sz val="9"/>
      <color indexed="8"/>
      <name val="Arial"/>
      <family val="2"/>
    </font>
    <font>
      <sz val="9"/>
      <color indexed="8"/>
      <name val="Simplified Arabic"/>
      <family val="1"/>
    </font>
    <font>
      <sz val="8"/>
      <color indexed="8"/>
      <name val="Simplified Arabic"/>
      <family val="1"/>
    </font>
    <font>
      <b/>
      <sz val="11"/>
      <color indexed="8"/>
      <name val="Arabic Transparent"/>
      <charset val="178"/>
    </font>
    <font>
      <sz val="8"/>
      <color indexed="9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name val="Arabic Transparent"/>
      <charset val="178"/>
    </font>
    <font>
      <sz val="11"/>
      <color indexed="8"/>
      <name val="Comic Sans MS"/>
      <family val="4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8.5"/>
      <color indexed="8"/>
      <name val="MS Sans Serif"/>
      <family val="2"/>
      <charset val="178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name val="Arabic Transparent"/>
      <charset val="178"/>
    </font>
    <font>
      <b/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color indexed="8"/>
      <name val="Comic Sans MS"/>
      <family val="4"/>
    </font>
    <font>
      <sz val="10"/>
      <color theme="1"/>
      <name val="Calibri"/>
      <family val="2"/>
      <scheme val="minor"/>
    </font>
    <font>
      <b/>
      <sz val="10"/>
      <color indexed="8"/>
      <name val="Comic Sans MS"/>
      <family val="4"/>
    </font>
    <font>
      <sz val="9"/>
      <color indexed="8"/>
      <name val="Simplified Arabic"/>
      <charset val="178"/>
    </font>
    <font>
      <sz val="8"/>
      <color indexed="8"/>
      <name val="Simplified Arabic"/>
      <charset val="178"/>
    </font>
    <font>
      <b/>
      <sz val="10"/>
      <color indexed="8"/>
      <name val="Arabic Transparent"/>
      <charset val="178"/>
    </font>
    <font>
      <b/>
      <sz val="10"/>
      <name val="Arabic Transparent"/>
      <charset val="178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sz val="8"/>
      <name val="Arabic Transparent"/>
      <charset val="178"/>
    </font>
    <font>
      <b/>
      <sz val="8"/>
      <color indexed="8"/>
      <name val="Calibri"/>
      <family val="2"/>
    </font>
    <font>
      <sz val="8"/>
      <color indexed="8"/>
      <name val="Comic Sans MS"/>
      <family val="4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abic Transparent"/>
      <charset val="178"/>
    </font>
    <font>
      <b/>
      <sz val="9"/>
      <color indexed="8"/>
      <name val="Calibri"/>
      <family val="2"/>
    </font>
    <font>
      <sz val="9"/>
      <color indexed="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</borders>
  <cellStyleXfs count="2">
    <xf numFmtId="0" fontId="0" fillId="0" borderId="0"/>
    <xf numFmtId="0" fontId="10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2" borderId="3" xfId="0" applyFont="1" applyFill="1" applyBorder="1"/>
    <xf numFmtId="0" fontId="8" fillId="2" borderId="4" xfId="0" applyFont="1" applyFill="1" applyBorder="1"/>
    <xf numFmtId="0" fontId="0" fillId="2" borderId="4" xfId="0" applyFill="1" applyBorder="1"/>
    <xf numFmtId="0" fontId="8" fillId="2" borderId="5" xfId="0" applyFont="1" applyFill="1" applyBorder="1"/>
    <xf numFmtId="0" fontId="8" fillId="0" borderId="6" xfId="0" applyFont="1" applyBorder="1"/>
    <xf numFmtId="0" fontId="0" fillId="0" borderId="2" xfId="0" applyBorder="1"/>
    <xf numFmtId="0" fontId="11" fillId="0" borderId="7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right"/>
    </xf>
    <xf numFmtId="0" fontId="11" fillId="0" borderId="8" xfId="1" applyFont="1" applyFill="1" applyBorder="1" applyAlignment="1">
      <alignment horizontal="right"/>
    </xf>
    <xf numFmtId="0" fontId="9" fillId="0" borderId="6" xfId="0" applyFont="1" applyBorder="1" applyAlignment="1" applyProtection="1">
      <alignment horizontal="right"/>
      <protection locked="0"/>
    </xf>
    <xf numFmtId="0" fontId="9" fillId="0" borderId="2" xfId="0" applyFont="1" applyBorder="1" applyAlignment="1"/>
    <xf numFmtId="0" fontId="9" fillId="0" borderId="9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0" fillId="0" borderId="10" xfId="0" applyBorder="1"/>
    <xf numFmtId="0" fontId="0" fillId="0" borderId="11" xfId="0" applyBorder="1"/>
    <xf numFmtId="0" fontId="9" fillId="0" borderId="7" xfId="0" applyFont="1" applyBorder="1"/>
    <xf numFmtId="0" fontId="9" fillId="0" borderId="12" xfId="0" applyFont="1" applyBorder="1" applyAlignment="1" applyProtection="1">
      <alignment horizontal="center" wrapText="1"/>
      <protection locked="0"/>
    </xf>
    <xf numFmtId="0" fontId="9" fillId="0" borderId="13" xfId="0" applyFont="1" applyBorder="1" applyAlignment="1"/>
    <xf numFmtId="0" fontId="9" fillId="0" borderId="12" xfId="0" applyFont="1" applyBorder="1" applyAlignment="1"/>
    <xf numFmtId="0" fontId="9" fillId="0" borderId="14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2" fillId="0" borderId="8" xfId="1" applyFont="1" applyFill="1" applyBorder="1" applyAlignment="1">
      <alignment horizontal="center"/>
    </xf>
    <xf numFmtId="0" fontId="9" fillId="0" borderId="14" xfId="0" applyFont="1" applyBorder="1" applyAlignment="1"/>
    <xf numFmtId="0" fontId="9" fillId="0" borderId="8" xfId="0" applyFont="1" applyBorder="1" applyAlignment="1"/>
    <xf numFmtId="0" fontId="9" fillId="0" borderId="12" xfId="0" applyFont="1" applyBorder="1" applyAlignment="1">
      <alignment horizontal="center" wrapText="1"/>
    </xf>
    <xf numFmtId="0" fontId="13" fillId="0" borderId="15" xfId="1" applyFont="1" applyFill="1" applyBorder="1" applyAlignment="1">
      <alignment horizontal="center"/>
    </xf>
    <xf numFmtId="0" fontId="13" fillId="0" borderId="15" xfId="1" applyFont="1" applyFill="1" applyBorder="1" applyAlignment="1">
      <alignment horizontal="right"/>
    </xf>
    <xf numFmtId="0" fontId="13" fillId="0" borderId="11" xfId="1" applyFont="1" applyFill="1" applyBorder="1" applyAlignment="1">
      <alignment horizontal="center"/>
    </xf>
    <xf numFmtId="0" fontId="13" fillId="0" borderId="12" xfId="1" applyFont="1" applyFill="1" applyBorder="1" applyAlignment="1">
      <alignment horizontal="center"/>
    </xf>
    <xf numFmtId="0" fontId="13" fillId="0" borderId="4" xfId="1" applyFont="1" applyFill="1" applyBorder="1" applyAlignment="1">
      <alignment horizontal="center"/>
    </xf>
    <xf numFmtId="0" fontId="8" fillId="0" borderId="15" xfId="0" applyFont="1" applyBorder="1"/>
    <xf numFmtId="0" fontId="8" fillId="0" borderId="8" xfId="0" applyFont="1" applyBorder="1"/>
    <xf numFmtId="0" fontId="14" fillId="0" borderId="11" xfId="0" applyFont="1" applyFill="1" applyBorder="1" applyAlignment="1">
      <alignment horizontal="right"/>
    </xf>
    <xf numFmtId="0" fontId="3" fillId="0" borderId="11" xfId="0" applyFont="1" applyFill="1" applyBorder="1" applyAlignment="1" applyProtection="1">
      <alignment horizontal="center" wrapText="1"/>
      <protection hidden="1"/>
    </xf>
    <xf numFmtId="2" fontId="13" fillId="0" borderId="11" xfId="1" applyNumberFormat="1" applyFont="1" applyFill="1" applyBorder="1" applyAlignment="1">
      <alignment horizontal="center"/>
    </xf>
    <xf numFmtId="2" fontId="13" fillId="0" borderId="15" xfId="1" applyNumberFormat="1" applyFont="1" applyFill="1" applyBorder="1" applyAlignment="1">
      <alignment horizontal="center"/>
    </xf>
    <xf numFmtId="0" fontId="13" fillId="2" borderId="15" xfId="1" applyFont="1" applyFill="1" applyBorder="1" applyAlignment="1">
      <alignment horizontal="center"/>
    </xf>
    <xf numFmtId="2" fontId="13" fillId="0" borderId="5" xfId="1" applyNumberFormat="1" applyFont="1" applyFill="1" applyBorder="1" applyAlignment="1">
      <alignment horizontal="center"/>
    </xf>
    <xf numFmtId="0" fontId="13" fillId="2" borderId="11" xfId="1" applyFont="1" applyFill="1" applyBorder="1" applyAlignment="1">
      <alignment horizontal="center"/>
    </xf>
    <xf numFmtId="0" fontId="8" fillId="2" borderId="15" xfId="0" applyFont="1" applyFill="1" applyBorder="1"/>
    <xf numFmtId="0" fontId="15" fillId="0" borderId="5" xfId="0" applyFont="1" applyBorder="1"/>
    <xf numFmtId="0" fontId="16" fillId="0" borderId="3" xfId="0" applyFont="1" applyBorder="1"/>
    <xf numFmtId="0" fontId="17" fillId="0" borderId="0" xfId="0" applyFont="1"/>
    <xf numFmtId="0" fontId="6" fillId="0" borderId="11" xfId="0" applyFont="1" applyBorder="1"/>
    <xf numFmtId="0" fontId="17" fillId="0" borderId="11" xfId="0" applyFont="1" applyBorder="1"/>
    <xf numFmtId="1" fontId="18" fillId="0" borderId="11" xfId="1" applyNumberFormat="1" applyFont="1" applyFill="1" applyBorder="1" applyAlignment="1">
      <alignment horizontal="right"/>
    </xf>
    <xf numFmtId="0" fontId="6" fillId="0" borderId="11" xfId="0" applyFont="1" applyFill="1" applyBorder="1"/>
    <xf numFmtId="0" fontId="14" fillId="0" borderId="11" xfId="1" applyFont="1" applyFill="1" applyBorder="1" applyAlignment="1">
      <alignment horizontal="right"/>
    </xf>
    <xf numFmtId="0" fontId="18" fillId="0" borderId="11" xfId="0" applyFont="1" applyFill="1" applyBorder="1" applyAlignment="1">
      <alignment horizontal="right"/>
    </xf>
    <xf numFmtId="0" fontId="19" fillId="0" borderId="11" xfId="1" applyFont="1" applyFill="1" applyBorder="1" applyAlignment="1">
      <alignment horizontal="center"/>
    </xf>
    <xf numFmtId="0" fontId="20" fillId="0" borderId="11" xfId="1" applyFont="1" applyFill="1" applyBorder="1" applyAlignment="1">
      <alignment horizontal="right"/>
    </xf>
    <xf numFmtId="0" fontId="3" fillId="0" borderId="11" xfId="0" applyFont="1" applyFill="1" applyBorder="1"/>
    <xf numFmtId="0" fontId="20" fillId="0" borderId="11" xfId="1" applyFont="1" applyFill="1" applyBorder="1" applyAlignment="1"/>
    <xf numFmtId="0" fontId="3" fillId="0" borderId="11" xfId="0" applyFont="1" applyFill="1" applyBorder="1" applyAlignment="1"/>
    <xf numFmtId="0" fontId="20" fillId="0" borderId="11" xfId="0" applyFont="1" applyFill="1" applyBorder="1" applyAlignment="1"/>
    <xf numFmtId="1" fontId="3" fillId="0" borderId="11" xfId="1" applyNumberFormat="1" applyFont="1" applyFill="1" applyBorder="1" applyAlignment="1"/>
    <xf numFmtId="0" fontId="21" fillId="0" borderId="11" xfId="0" applyFont="1" applyFill="1" applyBorder="1"/>
    <xf numFmtId="0" fontId="13" fillId="0" borderId="8" xfId="1" applyFont="1" applyFill="1" applyBorder="1"/>
    <xf numFmtId="0" fontId="10" fillId="0" borderId="0" xfId="1" applyFill="1"/>
    <xf numFmtId="0" fontId="10" fillId="0" borderId="0" xfId="1" applyFill="1" applyBorder="1"/>
    <xf numFmtId="0" fontId="22" fillId="0" borderId="0" xfId="1" applyFont="1" applyFill="1"/>
    <xf numFmtId="0" fontId="10" fillId="0" borderId="8" xfId="1" applyFill="1" applyBorder="1"/>
    <xf numFmtId="0" fontId="10" fillId="0" borderId="16" xfId="1" applyFill="1" applyBorder="1"/>
    <xf numFmtId="0" fontId="23" fillId="0" borderId="0" xfId="0" applyFont="1"/>
    <xf numFmtId="0" fontId="8" fillId="0" borderId="0" xfId="0" applyFont="1"/>
    <xf numFmtId="0" fontId="13" fillId="0" borderId="7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right"/>
    </xf>
    <xf numFmtId="0" fontId="12" fillId="0" borderId="8" xfId="1" applyFont="1" applyFill="1" applyBorder="1" applyAlignment="1">
      <alignment horizontal="right"/>
    </xf>
    <xf numFmtId="0" fontId="8" fillId="0" borderId="7" xfId="0" applyFont="1" applyBorder="1"/>
    <xf numFmtId="0" fontId="13" fillId="0" borderId="8" xfId="1" applyFont="1" applyFill="1" applyBorder="1" applyAlignment="1">
      <alignment horizontal="center"/>
    </xf>
    <xf numFmtId="0" fontId="8" fillId="0" borderId="11" xfId="0" applyFont="1" applyBorder="1"/>
    <xf numFmtId="0" fontId="24" fillId="0" borderId="11" xfId="0" applyFont="1" applyFill="1" applyBorder="1" applyAlignment="1">
      <alignment horizontal="right"/>
    </xf>
    <xf numFmtId="0" fontId="5" fillId="0" borderId="11" xfId="0" applyFont="1" applyFill="1" applyBorder="1" applyAlignment="1" applyProtection="1">
      <alignment horizontal="center" wrapText="1"/>
      <protection hidden="1"/>
    </xf>
    <xf numFmtId="1" fontId="13" fillId="2" borderId="11" xfId="1" applyNumberFormat="1" applyFont="1" applyFill="1" applyBorder="1" applyAlignment="1">
      <alignment horizontal="center"/>
    </xf>
    <xf numFmtId="0" fontId="8" fillId="0" borderId="5" xfId="0" applyFont="1" applyBorder="1"/>
    <xf numFmtId="0" fontId="0" fillId="0" borderId="3" xfId="0" applyBorder="1"/>
    <xf numFmtId="0" fontId="17" fillId="0" borderId="11" xfId="0" applyFont="1" applyFill="1" applyBorder="1"/>
    <xf numFmtId="0" fontId="0" fillId="0" borderId="0" xfId="0" applyFill="1"/>
    <xf numFmtId="0" fontId="25" fillId="0" borderId="11" xfId="0" applyFont="1" applyFill="1" applyBorder="1"/>
    <xf numFmtId="0" fontId="26" fillId="0" borderId="1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right"/>
    </xf>
    <xf numFmtId="0" fontId="28" fillId="0" borderId="11" xfId="1" applyFont="1" applyFill="1" applyBorder="1" applyAlignment="1">
      <alignment horizontal="right"/>
    </xf>
    <xf numFmtId="0" fontId="28" fillId="0" borderId="11" xfId="1" applyFont="1" applyFill="1" applyBorder="1" applyAlignment="1">
      <alignment horizontal="center"/>
    </xf>
    <xf numFmtId="0" fontId="29" fillId="0" borderId="11" xfId="0" applyFont="1" applyFill="1" applyBorder="1"/>
    <xf numFmtId="0" fontId="24" fillId="0" borderId="11" xfId="0" applyFont="1" applyFill="1" applyBorder="1" applyAlignment="1"/>
    <xf numFmtId="1" fontId="5" fillId="0" borderId="11" xfId="1" applyNumberFormat="1" applyFont="1" applyFill="1" applyBorder="1" applyAlignment="1"/>
    <xf numFmtId="0" fontId="24" fillId="0" borderId="11" xfId="1" applyFont="1" applyFill="1" applyBorder="1" applyAlignment="1"/>
    <xf numFmtId="0" fontId="30" fillId="0" borderId="11" xfId="1" applyFont="1" applyFill="1" applyBorder="1" applyAlignment="1"/>
    <xf numFmtId="0" fontId="5" fillId="0" borderId="11" xfId="0" applyFont="1" applyFill="1" applyBorder="1" applyAlignment="1"/>
    <xf numFmtId="0" fontId="13" fillId="0" borderId="6" xfId="1" applyFont="1" applyFill="1" applyBorder="1"/>
    <xf numFmtId="0" fontId="10" fillId="0" borderId="6" xfId="1" applyFill="1" applyBorder="1"/>
    <xf numFmtId="0" fontId="10" fillId="0" borderId="9" xfId="1" applyFill="1" applyBorder="1"/>
    <xf numFmtId="0" fontId="5" fillId="0" borderId="0" xfId="0" applyFont="1" applyProtection="1">
      <protection hidden="1"/>
    </xf>
    <xf numFmtId="0" fontId="8" fillId="2" borderId="9" xfId="0" applyFont="1" applyFill="1" applyBorder="1"/>
    <xf numFmtId="0" fontId="31" fillId="0" borderId="7" xfId="1" applyFont="1" applyFill="1" applyBorder="1" applyAlignment="1">
      <alignment horizontal="center"/>
    </xf>
    <xf numFmtId="0" fontId="31" fillId="0" borderId="7" xfId="1" applyFont="1" applyFill="1" applyBorder="1" applyAlignment="1">
      <alignment horizontal="right"/>
    </xf>
    <xf numFmtId="0" fontId="32" fillId="0" borderId="8" xfId="1" applyFont="1" applyFill="1" applyBorder="1" applyAlignment="1">
      <alignment horizontal="right"/>
    </xf>
    <xf numFmtId="0" fontId="9" fillId="0" borderId="1" xfId="0" applyFont="1" applyBorder="1" applyAlignment="1"/>
    <xf numFmtId="0" fontId="9" fillId="0" borderId="12" xfId="0" applyFont="1" applyBorder="1" applyAlignment="1" applyProtection="1">
      <alignment horizontal="right"/>
      <protection locked="0"/>
    </xf>
    <xf numFmtId="0" fontId="31" fillId="0" borderId="8" xfId="1" applyFont="1" applyFill="1" applyBorder="1" applyAlignment="1">
      <alignment horizontal="center"/>
    </xf>
    <xf numFmtId="0" fontId="9" fillId="0" borderId="7" xfId="0" applyFont="1" applyBorder="1" applyAlignment="1"/>
    <xf numFmtId="0" fontId="32" fillId="0" borderId="8" xfId="1" applyFont="1" applyFill="1" applyBorder="1" applyAlignment="1">
      <alignment horizontal="center"/>
    </xf>
    <xf numFmtId="0" fontId="32" fillId="0" borderId="15" xfId="1" applyFont="1" applyFill="1" applyBorder="1" applyAlignment="1">
      <alignment horizontal="center"/>
    </xf>
    <xf numFmtId="0" fontId="32" fillId="0" borderId="15" xfId="1" applyFont="1" applyFill="1" applyBorder="1" applyAlignment="1">
      <alignment horizontal="right"/>
    </xf>
    <xf numFmtId="0" fontId="32" fillId="0" borderId="11" xfId="1" applyFont="1" applyFill="1" applyBorder="1" applyAlignment="1">
      <alignment horizontal="center"/>
    </xf>
    <xf numFmtId="0" fontId="32" fillId="0" borderId="12" xfId="1" applyFont="1" applyFill="1" applyBorder="1" applyAlignment="1">
      <alignment horizontal="center"/>
    </xf>
    <xf numFmtId="0" fontId="32" fillId="0" borderId="5" xfId="1" applyFont="1" applyFill="1" applyBorder="1" applyAlignment="1">
      <alignment horizontal="center"/>
    </xf>
    <xf numFmtId="0" fontId="32" fillId="0" borderId="3" xfId="1" applyFont="1" applyFill="1" applyBorder="1" applyAlignment="1">
      <alignment horizontal="center"/>
    </xf>
    <xf numFmtId="0" fontId="32" fillId="0" borderId="4" xfId="1" applyFont="1" applyFill="1" applyBorder="1" applyAlignment="1">
      <alignment horizontal="center"/>
    </xf>
    <xf numFmtId="0" fontId="33" fillId="0" borderId="11" xfId="0" applyFont="1" applyFill="1" applyBorder="1" applyAlignment="1">
      <alignment horizontal="right"/>
    </xf>
    <xf numFmtId="2" fontId="32" fillId="0" borderId="11" xfId="1" applyNumberFormat="1" applyFont="1" applyFill="1" applyBorder="1" applyAlignment="1">
      <alignment horizontal="center"/>
    </xf>
    <xf numFmtId="2" fontId="32" fillId="0" borderId="15" xfId="1" applyNumberFormat="1" applyFont="1" applyFill="1" applyBorder="1" applyAlignment="1">
      <alignment horizontal="center"/>
    </xf>
    <xf numFmtId="0" fontId="32" fillId="2" borderId="15" xfId="1" applyFont="1" applyFill="1" applyBorder="1" applyAlignment="1">
      <alignment horizontal="center"/>
    </xf>
    <xf numFmtId="0" fontId="32" fillId="3" borderId="15" xfId="1" applyFont="1" applyFill="1" applyBorder="1" applyAlignment="1">
      <alignment horizontal="center"/>
    </xf>
    <xf numFmtId="2" fontId="32" fillId="0" borderId="5" xfId="1" applyNumberFormat="1" applyFont="1" applyFill="1" applyBorder="1" applyAlignment="1">
      <alignment horizontal="center"/>
    </xf>
    <xf numFmtId="1" fontId="32" fillId="2" borderId="11" xfId="1" applyNumberFormat="1" applyFont="1" applyFill="1" applyBorder="1" applyAlignment="1">
      <alignment horizontal="center"/>
    </xf>
    <xf numFmtId="1" fontId="34" fillId="0" borderId="11" xfId="1" applyNumberFormat="1" applyFont="1" applyFill="1" applyBorder="1" applyAlignment="1">
      <alignment horizontal="right" vertical="center"/>
    </xf>
    <xf numFmtId="0" fontId="8" fillId="0" borderId="3" xfId="0" applyFont="1" applyBorder="1"/>
    <xf numFmtId="0" fontId="30" fillId="0" borderId="11" xfId="1" applyFont="1" applyFill="1" applyBorder="1" applyAlignment="1">
      <alignment horizontal="right"/>
    </xf>
    <xf numFmtId="0" fontId="5" fillId="0" borderId="11" xfId="0" applyFont="1" applyFill="1" applyBorder="1"/>
    <xf numFmtId="0" fontId="8" fillId="0" borderId="11" xfId="0" applyFont="1" applyFill="1" applyBorder="1"/>
    <xf numFmtId="0" fontId="33" fillId="0" borderId="11" xfId="1" applyFont="1" applyFill="1" applyBorder="1" applyAlignment="1">
      <alignment horizontal="right"/>
    </xf>
    <xf numFmtId="0" fontId="34" fillId="0" borderId="11" xfId="0" applyFont="1" applyFill="1" applyBorder="1"/>
    <xf numFmtId="0" fontId="24" fillId="0" borderId="11" xfId="1" applyFont="1" applyFill="1" applyBorder="1" applyAlignment="1">
      <alignment horizontal="right"/>
    </xf>
    <xf numFmtId="0" fontId="24" fillId="0" borderId="11" xfId="0" applyFont="1" applyFill="1" applyBorder="1" applyAlignment="1">
      <alignment horizontal="right" vertical="center"/>
    </xf>
    <xf numFmtId="1" fontId="5" fillId="0" borderId="11" xfId="1" applyNumberFormat="1" applyFont="1" applyFill="1" applyBorder="1" applyAlignment="1">
      <alignment horizontal="right" vertical="center"/>
    </xf>
    <xf numFmtId="0" fontId="32" fillId="0" borderId="6" xfId="1" applyFont="1" applyFill="1" applyBorder="1"/>
    <xf numFmtId="0" fontId="10" fillId="0" borderId="2" xfId="1" applyFill="1" applyBorder="1"/>
    <xf numFmtId="0" fontId="4" fillId="0" borderId="0" xfId="0" applyFont="1"/>
    <xf numFmtId="0" fontId="35" fillId="0" borderId="0" xfId="0" applyFont="1"/>
    <xf numFmtId="0" fontId="23" fillId="2" borderId="3" xfId="0" applyFont="1" applyFill="1" applyBorder="1"/>
    <xf numFmtId="0" fontId="23" fillId="2" borderId="4" xfId="0" applyFont="1" applyFill="1" applyBorder="1"/>
    <xf numFmtId="0" fontId="5" fillId="2" borderId="4" xfId="0" applyFont="1" applyFill="1" applyBorder="1"/>
    <xf numFmtId="0" fontId="23" fillId="2" borderId="5" xfId="0" applyFont="1" applyFill="1" applyBorder="1"/>
    <xf numFmtId="0" fontId="23" fillId="2" borderId="9" xfId="0" applyFont="1" applyFill="1" applyBorder="1"/>
    <xf numFmtId="0" fontId="13" fillId="0" borderId="8" xfId="1" applyFont="1" applyFill="1" applyBorder="1" applyAlignment="1">
      <alignment horizontal="right"/>
    </xf>
    <xf numFmtId="0" fontId="9" fillId="0" borderId="11" xfId="0" applyFont="1" applyBorder="1"/>
    <xf numFmtId="0" fontId="36" fillId="0" borderId="11" xfId="0" applyFont="1" applyFill="1" applyBorder="1"/>
    <xf numFmtId="0" fontId="23" fillId="0" borderId="11" xfId="0" applyFont="1" applyFill="1" applyBorder="1" applyAlignment="1" applyProtection="1">
      <alignment horizontal="center" wrapText="1"/>
      <protection hidden="1"/>
    </xf>
    <xf numFmtId="1" fontId="13" fillId="0" borderId="11" xfId="1" applyNumberFormat="1" applyFont="1" applyFill="1" applyBorder="1" applyAlignment="1">
      <alignment horizontal="center"/>
    </xf>
    <xf numFmtId="0" fontId="37" fillId="0" borderId="11" xfId="0" applyFont="1" applyFill="1" applyBorder="1"/>
    <xf numFmtId="0" fontId="5" fillId="0" borderId="11" xfId="0" applyFont="1" applyFill="1" applyBorder="1" applyAlignment="1">
      <alignment horizontal="right"/>
    </xf>
    <xf numFmtId="0" fontId="38" fillId="0" borderId="11" xfId="0" applyFont="1" applyFill="1" applyBorder="1" applyAlignment="1">
      <alignment horizontal="center"/>
    </xf>
    <xf numFmtId="0" fontId="34" fillId="0" borderId="11" xfId="0" applyFont="1" applyFill="1" applyBorder="1" applyAlignment="1">
      <alignment horizontal="right"/>
    </xf>
    <xf numFmtId="0" fontId="39" fillId="0" borderId="11" xfId="1" applyFont="1" applyFill="1" applyBorder="1" applyAlignment="1">
      <alignment horizontal="right"/>
    </xf>
    <xf numFmtId="0" fontId="39" fillId="0" borderId="11" xfId="1" applyFont="1" applyFill="1" applyBorder="1" applyAlignment="1">
      <alignment horizontal="center"/>
    </xf>
    <xf numFmtId="0" fontId="26" fillId="0" borderId="11" xfId="0" applyFont="1" applyFill="1" applyBorder="1" applyAlignment="1"/>
    <xf numFmtId="0" fontId="40" fillId="0" borderId="11" xfId="0" applyFont="1" applyFill="1" applyBorder="1" applyAlignment="1"/>
    <xf numFmtId="0" fontId="24" fillId="0" borderId="11" xfId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34" fillId="0" borderId="11" xfId="1" applyFont="1" applyFill="1" applyBorder="1" applyAlignment="1"/>
    <xf numFmtId="0" fontId="34" fillId="0" borderId="11" xfId="0" applyFont="1" applyFill="1" applyBorder="1" applyAlignment="1"/>
    <xf numFmtId="0" fontId="41" fillId="0" borderId="0" xfId="0" applyFont="1" applyProtection="1">
      <protection hidden="1"/>
    </xf>
    <xf numFmtId="0" fontId="41" fillId="0" borderId="13" xfId="0" applyFont="1" applyBorder="1" applyAlignment="1"/>
    <xf numFmtId="0" fontId="41" fillId="0" borderId="14" xfId="0" applyFont="1" applyBorder="1" applyAlignment="1"/>
    <xf numFmtId="0" fontId="13" fillId="0" borderId="7" xfId="1" applyFont="1" applyFill="1" applyBorder="1" applyAlignment="1">
      <alignment horizontal="right"/>
    </xf>
    <xf numFmtId="0" fontId="9" fillId="0" borderId="11" xfId="0" applyFont="1" applyFill="1" applyBorder="1"/>
    <xf numFmtId="0" fontId="41" fillId="0" borderId="11" xfId="0" applyFont="1" applyFill="1" applyBorder="1" applyAlignment="1" applyProtection="1">
      <alignment horizontal="center" wrapText="1"/>
      <protection hidden="1"/>
    </xf>
    <xf numFmtId="0" fontId="42" fillId="0" borderId="11" xfId="0" applyFont="1" applyFill="1" applyBorder="1"/>
    <xf numFmtId="0" fontId="43" fillId="0" borderId="11" xfId="0" applyFont="1" applyFill="1" applyBorder="1" applyAlignment="1">
      <alignment horizontal="center"/>
    </xf>
    <xf numFmtId="0" fontId="44" fillId="0" borderId="11" xfId="1" applyFont="1" applyFill="1" applyBorder="1" applyAlignment="1">
      <alignment horizontal="right"/>
    </xf>
    <xf numFmtId="0" fontId="44" fillId="0" borderId="11" xfId="1" applyFont="1" applyFill="1" applyBorder="1" applyAlignment="1">
      <alignment horizontal="center"/>
    </xf>
    <xf numFmtId="0" fontId="27" fillId="0" borderId="11" xfId="0" applyFont="1" applyFill="1" applyBorder="1"/>
    <xf numFmtId="0" fontId="21" fillId="0" borderId="11" xfId="0" applyFont="1" applyFill="1" applyBorder="1" applyAlignment="1">
      <alignment horizontal="right"/>
    </xf>
    <xf numFmtId="0" fontId="1" fillId="0" borderId="11" xfId="0" applyFont="1" applyFill="1" applyBorder="1"/>
    <xf numFmtId="0" fontId="14" fillId="0" borderId="11" xfId="0" applyFont="1" applyFill="1" applyBorder="1" applyAlignment="1">
      <alignment horizontal="right" vertical="center"/>
    </xf>
    <xf numFmtId="1" fontId="18" fillId="0" borderId="11" xfId="1" applyNumberFormat="1" applyFont="1" applyFill="1" applyBorder="1" applyAlignment="1">
      <alignment horizontal="right" vertical="center"/>
    </xf>
    <xf numFmtId="0" fontId="20" fillId="0" borderId="11" xfId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1" fontId="3" fillId="0" borderId="11" xfId="1" applyNumberFormat="1" applyFont="1" applyFill="1" applyBorder="1" applyAlignment="1">
      <alignment vertical="center"/>
    </xf>
    <xf numFmtId="0" fontId="5" fillId="0" borderId="0" xfId="0" applyFont="1" applyFill="1" applyProtection="1">
      <protection hidden="1"/>
    </xf>
    <xf numFmtId="0" fontId="7" fillId="0" borderId="0" xfId="0" applyFont="1" applyFill="1"/>
    <xf numFmtId="0" fontId="9" fillId="0" borderId="10" xfId="0" applyFont="1" applyBorder="1" applyAlignment="1"/>
    <xf numFmtId="0" fontId="13" fillId="0" borderId="13" xfId="1" applyFont="1" applyFill="1" applyBorder="1" applyAlignment="1">
      <alignment horizontal="center"/>
    </xf>
    <xf numFmtId="0" fontId="5" fillId="0" borderId="11" xfId="0" applyFont="1" applyBorder="1" applyAlignment="1" applyProtection="1">
      <alignment wrapText="1"/>
      <protection hidden="1"/>
    </xf>
    <xf numFmtId="0" fontId="13" fillId="4" borderId="15" xfId="1" applyFont="1" applyFill="1" applyBorder="1" applyAlignment="1">
      <alignment horizontal="center"/>
    </xf>
    <xf numFmtId="0" fontId="5" fillId="0" borderId="11" xfId="0" applyFont="1" applyBorder="1" applyAlignment="1" applyProtection="1">
      <alignment wrapText="1" readingOrder="2"/>
      <protection hidden="1"/>
    </xf>
    <xf numFmtId="0" fontId="9" fillId="2" borderId="2" xfId="0" applyFont="1" applyFill="1" applyBorder="1" applyAlignment="1">
      <alignment textRotation="90"/>
    </xf>
    <xf numFmtId="0" fontId="0" fillId="0" borderId="10" xfId="0" applyBorder="1" applyAlignment="1">
      <alignment textRotation="90"/>
    </xf>
    <xf numFmtId="0" fontId="0" fillId="0" borderId="13" xfId="0" applyBorder="1" applyAlignment="1">
      <alignment textRotation="90"/>
    </xf>
    <xf numFmtId="0" fontId="8" fillId="2" borderId="2" xfId="0" applyFont="1" applyFill="1" applyBorder="1" applyAlignment="1">
      <alignment textRotation="90"/>
    </xf>
    <xf numFmtId="0" fontId="8" fillId="0" borderId="10" xfId="0" applyFont="1" applyBorder="1" applyAlignment="1">
      <alignment textRotation="90"/>
    </xf>
    <xf numFmtId="0" fontId="8" fillId="0" borderId="13" xfId="0" applyFont="1" applyBorder="1" applyAlignment="1">
      <alignment textRotation="90"/>
    </xf>
    <xf numFmtId="0" fontId="8" fillId="2" borderId="10" xfId="0" applyFont="1" applyFill="1" applyBorder="1" applyAlignment="1">
      <alignment textRotation="90"/>
    </xf>
    <xf numFmtId="0" fontId="8" fillId="2" borderId="13" xfId="0" applyFont="1" applyFill="1" applyBorder="1" applyAlignment="1">
      <alignment textRotation="90"/>
    </xf>
    <xf numFmtId="0" fontId="9" fillId="2" borderId="10" xfId="0" applyFont="1" applyFill="1" applyBorder="1" applyAlignment="1">
      <alignment textRotation="90"/>
    </xf>
    <xf numFmtId="0" fontId="9" fillId="2" borderId="13" xfId="0" applyFont="1" applyFill="1" applyBorder="1" applyAlignment="1">
      <alignment textRotation="90"/>
    </xf>
    <xf numFmtId="0" fontId="8" fillId="2" borderId="1" xfId="0" applyFont="1" applyFill="1" applyBorder="1" applyAlignment="1">
      <alignment textRotation="90"/>
    </xf>
    <xf numFmtId="0" fontId="8" fillId="2" borderId="7" xfId="0" applyFont="1" applyFill="1" applyBorder="1" applyAlignment="1">
      <alignment textRotation="90"/>
    </xf>
    <xf numFmtId="0" fontId="8" fillId="2" borderId="15" xfId="0" applyFont="1" applyFill="1" applyBorder="1" applyAlignment="1">
      <alignment textRotation="90"/>
    </xf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0;&#1608;&#1604;&#1609;%20&#1605;&#1575;&#1587;&#1578;&#1610;&#1610;&#1585;%202014/&#1605;&#1575;&#1587;&#1578;&#1585;1%20&#1575;&#1602;&#1578;&#1589;&#1575;&#1583;%20%20&#1608;%20&#1605;&#1575;&#1604;&#1610;&#1577;%20&#1583;&#1608;&#1604;&#1610;&#1577;%202014/2014&#1605;&#1575;&#1587;&#1578;&#1610;&#1610;&#1585;%201%20&#1605;&#1575;&#1604;&#1610;&#1577;&#1583;&#1608;&#1604;&#1610;&#1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0;&#1608;&#1604;&#1609;%20&#1605;&#1575;&#1587;&#1578;&#1610;&#1610;&#1585;%202014/&#1605;&#1575;&#1587;&#1578;&#1585;1%20&#1606;&#1603;%20&#1578;&#1575;&#1605;&#1610;&#1606;%20&#1608;&#1578;&#1587;&#1610;&#1610;&#1585;%20&#1575;&#1604;&#1605;&#1582;&#1575;&#1591;&#1585;%202014/&#1605;&#1575;&#1587;&#1578;&#1585;%201%20&#1578;&#1575;&#1605;&#1610;&#1606;&#1575;&#1578;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0;&#1608;&#1604;&#1609;%20&#1605;&#1575;&#1587;&#1578;&#1610;&#1610;&#1585;%202014/&#1605;&#1575;&#1587;&#1578;&#1585;%201%20&#1575;&#1602;&#1578;&#1589;&#1575;&#1583;%20&#1575;&#1604;&#1578;&#1580;&#1575;&#1585;&#1577;%20&#1575;&#1604;&#1582;&#1575;&#1585;&#1580;&#1610;&#1577;%202014/&#1575;&#1602;&#1578;&#1589;&#1575;&#1583;%20&#1575;&#1604;&#1578;&#1580;&#1575;&#1585;&#1577;%20&#1575;&#1604;&#1582;&#1575;&#1585;&#1580;&#1610;&#1577;%201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0;&#1608;&#1604;&#1609;%20&#1605;&#1575;&#1587;&#1578;&#1610;&#1610;&#1585;%202014/&#1605;&#1575;&#1587;&#1578;&#1585;%201%20&#1575;&#1604;&#1575;&#1583;&#1575;&#1585;&#1577;%20&#1575;&#1604;&#1575;&#1602;&#1578;&#1589;&#1575;&#1583;&#1610;&#1577;%20&#1604;&#1604;&#1575;&#1602;&#1575;&#1604;&#1610;&#1605;%20&#1608;&#1575;&#1604;&#1605;&#1602;&#1575;&#1608;&#1604;&#1577;%202014/&#1605;&#1575;&#1587;&#1578;&#1610;&#1610;&#1585;%201%20&#1605;&#1602;&#1575;&#1608;&#1604;&#1577;%20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0;&#1608;&#1604;&#1609;%20&#1605;&#1575;&#1587;&#1578;&#1610;&#1610;&#1585;%202014/&#1605;&#1575;&#1587;&#1578;&#1585;%201%20&#1578;&#1581;&#1604;&#1610;&#1604;%20&#1575;&#1602;&#1578;&#1589;&#1575;&#1583;&#1610;%20&#1608;&#1578;&#1587;&#1610;&#1610;&#1585;%20&#1575;&#1604;&#1605;&#1572;&#1587;&#1587;&#1575;&#1578;%202014/&#1578;&#1581;&#1604;&#1610;&#1604;%20&#1575;&#1602;&#1578;&#1589;&#1575;&#1583;&#1610;%201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0;&#1608;&#1604;&#1609;%20&#1605;&#1575;&#1587;&#1578;&#1610;&#1610;&#1585;%202014/&#1605;&#1575;&#1587;&#1578;&#1585;%201%20&#1606;&#1602;&#1583;%20&#1605;&#1575;&#1604;&#1610;&#1577;%20&#1608;&#1576;&#1606;&#1603;%202014/&#1605;&#1575;&#1587;&#1578;&#1610;&#1610;&#1585;2014%20%20&#1606;&#1602;&#1583;%20&#1605;&#1575;&#1604;&#1610;&#1577;%20&#1608;&#1576;&#1606;&#1603;%20&#1587;&#1606;&#1577;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0;&#1608;&#1604;&#1609;%20&#1605;&#1575;&#1587;&#1578;&#1610;&#1610;&#1585;%202014/&#1605;&#1575;&#1587;&#1578;&#1585;%201&#1584;&#1603;&#1575;&#1569;%202014/&#1605;&#1575;&#1587;&#1578;&#1610;&#1610;&#1585;2014%20&#1584;&#1603;&#1575;&#1569;%20&#1575;&#1602;&#1578;&#1589;&#1575;&#1583;&#1610;%20&#1587;&#1606;&#1577;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نتيجة السنة"/>
      <sheetName val="Feuil2"/>
      <sheetName val="اعلان"/>
      <sheetName val="كشف النقاط"/>
      <sheetName val="مداولات 1"/>
      <sheetName val="استدراك 1"/>
      <sheetName val="مداولات 2"/>
      <sheetName val="استدراك 2"/>
    </sheetNames>
    <sheetDataSet>
      <sheetData sheetId="0" refreshError="1"/>
      <sheetData sheetId="1" refreshError="1"/>
      <sheetData sheetId="2" refreshError="1"/>
      <sheetData sheetId="3">
        <row r="9">
          <cell r="I9">
            <v>105</v>
          </cell>
        </row>
        <row r="10">
          <cell r="I10">
            <v>96</v>
          </cell>
        </row>
        <row r="11">
          <cell r="I11">
            <v>96</v>
          </cell>
        </row>
        <row r="12">
          <cell r="I12">
            <v>96</v>
          </cell>
        </row>
        <row r="13">
          <cell r="I13">
            <v>81</v>
          </cell>
        </row>
        <row r="14">
          <cell r="I14">
            <v>102</v>
          </cell>
        </row>
        <row r="15">
          <cell r="I15">
            <v>105</v>
          </cell>
        </row>
        <row r="16">
          <cell r="I16">
            <v>75</v>
          </cell>
        </row>
        <row r="17">
          <cell r="I17">
            <v>105</v>
          </cell>
        </row>
        <row r="18">
          <cell r="I18">
            <v>66</v>
          </cell>
        </row>
        <row r="19">
          <cell r="I19">
            <v>102</v>
          </cell>
        </row>
        <row r="20">
          <cell r="I20">
            <v>78</v>
          </cell>
        </row>
        <row r="21">
          <cell r="I21">
            <v>0</v>
          </cell>
        </row>
        <row r="22">
          <cell r="I22">
            <v>66</v>
          </cell>
        </row>
        <row r="23">
          <cell r="I23">
            <v>75</v>
          </cell>
        </row>
        <row r="24">
          <cell r="I24">
            <v>60</v>
          </cell>
        </row>
        <row r="25">
          <cell r="I25">
            <v>60</v>
          </cell>
        </row>
        <row r="26">
          <cell r="I26">
            <v>69</v>
          </cell>
        </row>
        <row r="27">
          <cell r="I27">
            <v>72</v>
          </cell>
        </row>
        <row r="28">
          <cell r="I28">
            <v>60</v>
          </cell>
        </row>
        <row r="29">
          <cell r="I29">
            <v>87</v>
          </cell>
        </row>
        <row r="70">
          <cell r="I70">
            <v>52.5</v>
          </cell>
        </row>
        <row r="71">
          <cell r="I71">
            <v>73.5</v>
          </cell>
        </row>
        <row r="72">
          <cell r="I72">
            <v>69</v>
          </cell>
        </row>
        <row r="73">
          <cell r="I73">
            <v>54</v>
          </cell>
        </row>
        <row r="74">
          <cell r="I74">
            <v>69</v>
          </cell>
        </row>
        <row r="75">
          <cell r="I75">
            <v>57</v>
          </cell>
        </row>
        <row r="76">
          <cell r="I76">
            <v>51</v>
          </cell>
        </row>
        <row r="77">
          <cell r="I77">
            <v>52.5</v>
          </cell>
        </row>
        <row r="78">
          <cell r="I78">
            <v>76.5</v>
          </cell>
        </row>
        <row r="79">
          <cell r="I79">
            <v>48</v>
          </cell>
        </row>
        <row r="80">
          <cell r="I80">
            <v>43.5</v>
          </cell>
        </row>
        <row r="81">
          <cell r="I81">
            <v>58.5</v>
          </cell>
        </row>
        <row r="82">
          <cell r="I82">
            <v>0</v>
          </cell>
        </row>
        <row r="83">
          <cell r="I83">
            <v>58.5</v>
          </cell>
        </row>
        <row r="84">
          <cell r="I84">
            <v>66</v>
          </cell>
        </row>
        <row r="85">
          <cell r="I85">
            <v>46.5</v>
          </cell>
        </row>
        <row r="86">
          <cell r="I86">
            <v>61.5</v>
          </cell>
        </row>
        <row r="87">
          <cell r="I87">
            <v>52.5</v>
          </cell>
        </row>
        <row r="88">
          <cell r="I88">
            <v>58.5</v>
          </cell>
        </row>
        <row r="89">
          <cell r="I89">
            <v>69</v>
          </cell>
        </row>
        <row r="90">
          <cell r="I90">
            <v>51</v>
          </cell>
        </row>
        <row r="124">
          <cell r="I124">
            <v>63</v>
          </cell>
        </row>
        <row r="125">
          <cell r="I125">
            <v>75</v>
          </cell>
        </row>
        <row r="126">
          <cell r="I126">
            <v>75</v>
          </cell>
        </row>
        <row r="127">
          <cell r="I127">
            <v>72</v>
          </cell>
        </row>
        <row r="128">
          <cell r="I128">
            <v>63</v>
          </cell>
        </row>
        <row r="129">
          <cell r="I129">
            <v>66</v>
          </cell>
        </row>
        <row r="130">
          <cell r="I130">
            <v>69</v>
          </cell>
        </row>
        <row r="131">
          <cell r="I131">
            <v>69</v>
          </cell>
        </row>
        <row r="132">
          <cell r="I132">
            <v>66</v>
          </cell>
        </row>
        <row r="133">
          <cell r="I133">
            <v>60</v>
          </cell>
        </row>
        <row r="134">
          <cell r="I134">
            <v>63</v>
          </cell>
        </row>
        <row r="135">
          <cell r="I135">
            <v>60</v>
          </cell>
        </row>
        <row r="136">
          <cell r="I136">
            <v>0</v>
          </cell>
        </row>
        <row r="137">
          <cell r="I137">
            <v>63</v>
          </cell>
        </row>
        <row r="138">
          <cell r="I138">
            <v>63</v>
          </cell>
        </row>
        <row r="139">
          <cell r="I139">
            <v>60</v>
          </cell>
        </row>
        <row r="140">
          <cell r="I140">
            <v>60</v>
          </cell>
        </row>
        <row r="141">
          <cell r="I141">
            <v>60</v>
          </cell>
        </row>
        <row r="142">
          <cell r="I142">
            <v>66</v>
          </cell>
        </row>
        <row r="143">
          <cell r="I143">
            <v>63</v>
          </cell>
        </row>
        <row r="144">
          <cell r="I144">
            <v>60</v>
          </cell>
        </row>
        <row r="177">
          <cell r="I177">
            <v>45</v>
          </cell>
        </row>
        <row r="178">
          <cell r="I178">
            <v>42</v>
          </cell>
        </row>
        <row r="179">
          <cell r="I179">
            <v>61.5</v>
          </cell>
        </row>
        <row r="180">
          <cell r="I180">
            <v>45</v>
          </cell>
        </row>
        <row r="181">
          <cell r="I181">
            <v>30</v>
          </cell>
        </row>
        <row r="182">
          <cell r="I182">
            <v>51</v>
          </cell>
        </row>
        <row r="183">
          <cell r="I183">
            <v>63</v>
          </cell>
        </row>
        <row r="184">
          <cell r="I184">
            <v>30</v>
          </cell>
        </row>
        <row r="185">
          <cell r="I185">
            <v>66</v>
          </cell>
        </row>
        <row r="186">
          <cell r="I186">
            <v>81</v>
          </cell>
        </row>
        <row r="187">
          <cell r="I187">
            <v>33</v>
          </cell>
        </row>
        <row r="188">
          <cell r="I188">
            <v>33</v>
          </cell>
        </row>
        <row r="189">
          <cell r="I189">
            <v>0</v>
          </cell>
        </row>
        <row r="190">
          <cell r="I190">
            <v>42</v>
          </cell>
        </row>
        <row r="191">
          <cell r="I191">
            <v>75</v>
          </cell>
        </row>
        <row r="192">
          <cell r="I192">
            <v>42</v>
          </cell>
        </row>
        <row r="193">
          <cell r="I193">
            <v>33</v>
          </cell>
        </row>
        <row r="194">
          <cell r="I194">
            <v>30</v>
          </cell>
        </row>
        <row r="195">
          <cell r="I195">
            <v>30</v>
          </cell>
        </row>
        <row r="196">
          <cell r="I196">
            <v>57</v>
          </cell>
        </row>
        <row r="197">
          <cell r="I197">
            <v>21</v>
          </cell>
        </row>
        <row r="230">
          <cell r="I230">
            <v>25.5</v>
          </cell>
        </row>
        <row r="231">
          <cell r="I231">
            <v>25.5</v>
          </cell>
        </row>
        <row r="232">
          <cell r="I232">
            <v>19.125</v>
          </cell>
        </row>
        <row r="233">
          <cell r="I233">
            <v>28.5</v>
          </cell>
        </row>
        <row r="234">
          <cell r="I234">
            <v>19.875</v>
          </cell>
        </row>
        <row r="235">
          <cell r="I235">
            <v>28.125</v>
          </cell>
        </row>
        <row r="236">
          <cell r="I236">
            <v>22.125</v>
          </cell>
        </row>
        <row r="237">
          <cell r="I237">
            <v>33</v>
          </cell>
        </row>
        <row r="238">
          <cell r="I238">
            <v>31.5</v>
          </cell>
        </row>
        <row r="239">
          <cell r="I239">
            <v>15</v>
          </cell>
        </row>
        <row r="240">
          <cell r="I240">
            <v>22.5</v>
          </cell>
        </row>
        <row r="241">
          <cell r="I241">
            <v>23.625</v>
          </cell>
        </row>
        <row r="242">
          <cell r="I242">
            <v>0</v>
          </cell>
        </row>
        <row r="243">
          <cell r="I243">
            <v>24</v>
          </cell>
        </row>
        <row r="244">
          <cell r="I244">
            <v>34.125</v>
          </cell>
        </row>
        <row r="245">
          <cell r="I245">
            <v>31.5</v>
          </cell>
        </row>
        <row r="246">
          <cell r="I246">
            <v>25.5</v>
          </cell>
        </row>
        <row r="247">
          <cell r="I247">
            <v>30</v>
          </cell>
        </row>
        <row r="248">
          <cell r="I248">
            <v>15</v>
          </cell>
        </row>
        <row r="249">
          <cell r="I249">
            <v>20.625</v>
          </cell>
        </row>
        <row r="250">
          <cell r="I250">
            <v>26.25</v>
          </cell>
        </row>
        <row r="280">
          <cell r="I280">
            <v>21.75</v>
          </cell>
        </row>
        <row r="281">
          <cell r="I281">
            <v>31.5</v>
          </cell>
        </row>
        <row r="282">
          <cell r="I282">
            <v>37.5</v>
          </cell>
        </row>
        <row r="283">
          <cell r="I283">
            <v>36</v>
          </cell>
        </row>
        <row r="284">
          <cell r="I284">
            <v>20.25</v>
          </cell>
        </row>
        <row r="285">
          <cell r="I285">
            <v>21</v>
          </cell>
        </row>
        <row r="286">
          <cell r="I286">
            <v>18.75</v>
          </cell>
        </row>
        <row r="287">
          <cell r="I287">
            <v>27</v>
          </cell>
        </row>
        <row r="288">
          <cell r="I288">
            <v>36</v>
          </cell>
        </row>
        <row r="289">
          <cell r="I289">
            <v>15.75</v>
          </cell>
        </row>
        <row r="290">
          <cell r="I290">
            <v>21.75</v>
          </cell>
        </row>
        <row r="291">
          <cell r="I291">
            <v>25.5</v>
          </cell>
        </row>
        <row r="292">
          <cell r="I292">
            <v>0</v>
          </cell>
        </row>
        <row r="293">
          <cell r="I293">
            <v>20.25</v>
          </cell>
        </row>
        <row r="294">
          <cell r="I294">
            <v>30</v>
          </cell>
        </row>
        <row r="295">
          <cell r="I295">
            <v>30</v>
          </cell>
        </row>
        <row r="296">
          <cell r="I296">
            <v>24.75</v>
          </cell>
        </row>
        <row r="297">
          <cell r="I297">
            <v>17.25</v>
          </cell>
        </row>
        <row r="298">
          <cell r="I298">
            <v>36.75</v>
          </cell>
        </row>
        <row r="299">
          <cell r="I299">
            <v>21.75</v>
          </cell>
        </row>
        <row r="300">
          <cell r="I300">
            <v>36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كشوف"/>
      <sheetName val="نتيجة السنة"/>
      <sheetName val="اعلان"/>
      <sheetName val="كشف النقاط"/>
      <sheetName val="مداولات 1"/>
      <sheetName val="استدراك 1"/>
      <sheetName val="مداولات 2"/>
      <sheetName val="استدراك 2"/>
    </sheetNames>
    <sheetDataSet>
      <sheetData sheetId="0" refreshError="1"/>
      <sheetData sheetId="1" refreshError="1"/>
      <sheetData sheetId="2" refreshError="1"/>
      <sheetData sheetId="3">
        <row r="9">
          <cell r="I9">
            <v>90</v>
          </cell>
        </row>
        <row r="10">
          <cell r="I10">
            <v>93</v>
          </cell>
        </row>
        <row r="11">
          <cell r="I11">
            <v>78</v>
          </cell>
        </row>
        <row r="12">
          <cell r="I12">
            <v>72</v>
          </cell>
        </row>
        <row r="13">
          <cell r="I13">
            <v>69</v>
          </cell>
        </row>
        <row r="14">
          <cell r="I14">
            <v>0</v>
          </cell>
        </row>
        <row r="15">
          <cell r="I15">
            <v>66</v>
          </cell>
        </row>
        <row r="16">
          <cell r="I16">
            <v>87</v>
          </cell>
        </row>
        <row r="17">
          <cell r="I17">
            <v>42</v>
          </cell>
        </row>
        <row r="18">
          <cell r="I18">
            <v>87</v>
          </cell>
        </row>
        <row r="19">
          <cell r="I19">
            <v>72</v>
          </cell>
        </row>
        <row r="20">
          <cell r="I20">
            <v>72</v>
          </cell>
        </row>
        <row r="21">
          <cell r="I21">
            <v>78</v>
          </cell>
        </row>
        <row r="22">
          <cell r="I22">
            <v>72</v>
          </cell>
        </row>
        <row r="23">
          <cell r="I23">
            <v>75</v>
          </cell>
        </row>
        <row r="24">
          <cell r="I24">
            <v>72</v>
          </cell>
        </row>
        <row r="25">
          <cell r="I25">
            <v>90</v>
          </cell>
        </row>
        <row r="26">
          <cell r="I26">
            <v>0</v>
          </cell>
        </row>
        <row r="27">
          <cell r="I27">
            <v>72</v>
          </cell>
        </row>
        <row r="28">
          <cell r="I28">
            <v>42</v>
          </cell>
        </row>
        <row r="29">
          <cell r="I29">
            <v>66</v>
          </cell>
        </row>
        <row r="30">
          <cell r="I30">
            <v>60</v>
          </cell>
        </row>
        <row r="31">
          <cell r="I31">
            <v>45</v>
          </cell>
        </row>
        <row r="32">
          <cell r="I32">
            <v>30</v>
          </cell>
        </row>
        <row r="33">
          <cell r="I33">
            <v>60</v>
          </cell>
        </row>
        <row r="34">
          <cell r="I34">
            <v>18</v>
          </cell>
        </row>
        <row r="35">
          <cell r="I35">
            <v>63</v>
          </cell>
        </row>
        <row r="72">
          <cell r="I72">
            <v>78</v>
          </cell>
        </row>
        <row r="73">
          <cell r="I73">
            <v>78</v>
          </cell>
        </row>
        <row r="74">
          <cell r="I74">
            <v>78</v>
          </cell>
        </row>
        <row r="75">
          <cell r="I75">
            <v>90</v>
          </cell>
        </row>
        <row r="76">
          <cell r="I76">
            <v>78</v>
          </cell>
        </row>
        <row r="77">
          <cell r="I77">
            <v>0</v>
          </cell>
        </row>
        <row r="78">
          <cell r="I78">
            <v>78</v>
          </cell>
        </row>
        <row r="79">
          <cell r="I79">
            <v>90</v>
          </cell>
        </row>
        <row r="80">
          <cell r="I80">
            <v>72</v>
          </cell>
        </row>
        <row r="81">
          <cell r="I81">
            <v>72</v>
          </cell>
        </row>
        <row r="82">
          <cell r="I82">
            <v>78</v>
          </cell>
        </row>
        <row r="83">
          <cell r="I83">
            <v>72</v>
          </cell>
        </row>
        <row r="84">
          <cell r="I84">
            <v>84</v>
          </cell>
        </row>
        <row r="85">
          <cell r="I85">
            <v>72</v>
          </cell>
        </row>
        <row r="86">
          <cell r="I86">
            <v>72</v>
          </cell>
        </row>
        <row r="87">
          <cell r="I87">
            <v>72</v>
          </cell>
        </row>
        <row r="88">
          <cell r="I88">
            <v>72</v>
          </cell>
        </row>
        <row r="89">
          <cell r="I89">
            <v>0</v>
          </cell>
        </row>
        <row r="90">
          <cell r="I90">
            <v>78</v>
          </cell>
        </row>
        <row r="91">
          <cell r="I91">
            <v>84</v>
          </cell>
        </row>
        <row r="92">
          <cell r="I92">
            <v>84</v>
          </cell>
        </row>
        <row r="93">
          <cell r="I93">
            <v>78</v>
          </cell>
        </row>
        <row r="94">
          <cell r="I94">
            <v>78</v>
          </cell>
        </row>
        <row r="95">
          <cell r="I95">
            <v>78</v>
          </cell>
        </row>
        <row r="96">
          <cell r="I96">
            <v>78</v>
          </cell>
        </row>
        <row r="97">
          <cell r="I97">
            <v>78</v>
          </cell>
        </row>
        <row r="98">
          <cell r="I98">
            <v>66</v>
          </cell>
        </row>
        <row r="119">
          <cell r="I119">
            <v>62.5</v>
          </cell>
        </row>
        <row r="120">
          <cell r="I120">
            <v>63.75</v>
          </cell>
        </row>
        <row r="121">
          <cell r="I121">
            <v>65</v>
          </cell>
        </row>
        <row r="122">
          <cell r="I122">
            <v>70</v>
          </cell>
        </row>
        <row r="123">
          <cell r="I123">
            <v>61.25</v>
          </cell>
        </row>
        <row r="124">
          <cell r="I124">
            <v>0</v>
          </cell>
        </row>
        <row r="125">
          <cell r="I125">
            <v>65</v>
          </cell>
        </row>
        <row r="126">
          <cell r="I126">
            <v>67.5</v>
          </cell>
        </row>
        <row r="127">
          <cell r="I127">
            <v>60</v>
          </cell>
        </row>
        <row r="128">
          <cell r="I128">
            <v>72.5</v>
          </cell>
        </row>
        <row r="129">
          <cell r="I129">
            <v>62.5</v>
          </cell>
        </row>
        <row r="130">
          <cell r="I130">
            <v>67.5</v>
          </cell>
        </row>
        <row r="131">
          <cell r="I131">
            <v>65</v>
          </cell>
        </row>
        <row r="132">
          <cell r="I132">
            <v>63.75</v>
          </cell>
        </row>
        <row r="133">
          <cell r="I133">
            <v>70</v>
          </cell>
        </row>
        <row r="134">
          <cell r="I134">
            <v>66.25</v>
          </cell>
        </row>
        <row r="135">
          <cell r="I135">
            <v>65</v>
          </cell>
        </row>
        <row r="136">
          <cell r="I136">
            <v>0</v>
          </cell>
        </row>
        <row r="137">
          <cell r="I137">
            <v>60</v>
          </cell>
        </row>
        <row r="138">
          <cell r="I138">
            <v>61.25</v>
          </cell>
        </row>
        <row r="139">
          <cell r="I139">
            <v>68.75</v>
          </cell>
        </row>
        <row r="140">
          <cell r="I140">
            <v>67.5</v>
          </cell>
        </row>
        <row r="141">
          <cell r="I141">
            <v>58.75</v>
          </cell>
        </row>
        <row r="142">
          <cell r="I142">
            <v>52.5</v>
          </cell>
        </row>
        <row r="143">
          <cell r="I143">
            <v>55</v>
          </cell>
        </row>
        <row r="144">
          <cell r="I144">
            <v>50</v>
          </cell>
        </row>
        <row r="145">
          <cell r="I145">
            <v>47.5</v>
          </cell>
        </row>
        <row r="173">
          <cell r="I173">
            <v>42</v>
          </cell>
        </row>
        <row r="174">
          <cell r="I174">
            <v>41.25</v>
          </cell>
        </row>
        <row r="175">
          <cell r="I175">
            <v>40.5</v>
          </cell>
        </row>
        <row r="176">
          <cell r="I176">
            <v>51</v>
          </cell>
        </row>
        <row r="177">
          <cell r="I177">
            <v>33</v>
          </cell>
        </row>
        <row r="178">
          <cell r="I178">
            <v>0</v>
          </cell>
        </row>
        <row r="179">
          <cell r="I179">
            <v>40.5</v>
          </cell>
        </row>
        <row r="180">
          <cell r="I180">
            <v>33.75</v>
          </cell>
        </row>
        <row r="181">
          <cell r="I181">
            <v>36</v>
          </cell>
        </row>
        <row r="182">
          <cell r="I182">
            <v>41.25</v>
          </cell>
        </row>
        <row r="183">
          <cell r="I183">
            <v>30</v>
          </cell>
        </row>
        <row r="184">
          <cell r="I184">
            <v>30</v>
          </cell>
        </row>
        <row r="185">
          <cell r="I185">
            <v>34.5</v>
          </cell>
        </row>
        <row r="186">
          <cell r="I186">
            <v>43.5</v>
          </cell>
        </row>
        <row r="187">
          <cell r="I187">
            <v>43.5</v>
          </cell>
        </row>
        <row r="188">
          <cell r="I188">
            <v>52.5</v>
          </cell>
        </row>
        <row r="189">
          <cell r="I189">
            <v>42</v>
          </cell>
        </row>
        <row r="190">
          <cell r="I190">
            <v>0</v>
          </cell>
        </row>
        <row r="191">
          <cell r="I191">
            <v>33.75</v>
          </cell>
        </row>
        <row r="192">
          <cell r="I192">
            <v>30</v>
          </cell>
        </row>
        <row r="193">
          <cell r="I193">
            <v>36</v>
          </cell>
        </row>
        <row r="194">
          <cell r="I194">
            <v>33.75</v>
          </cell>
        </row>
        <row r="195">
          <cell r="I195">
            <v>31.5</v>
          </cell>
        </row>
        <row r="196">
          <cell r="I196">
            <v>31.5</v>
          </cell>
        </row>
        <row r="197">
          <cell r="I197">
            <v>37.5</v>
          </cell>
        </row>
        <row r="198">
          <cell r="I198">
            <v>33</v>
          </cell>
        </row>
        <row r="199">
          <cell r="I199">
            <v>43.5</v>
          </cell>
        </row>
        <row r="228">
          <cell r="I228">
            <v>43.125</v>
          </cell>
        </row>
        <row r="229">
          <cell r="I229">
            <v>23.625</v>
          </cell>
        </row>
        <row r="230">
          <cell r="I230">
            <v>18</v>
          </cell>
        </row>
        <row r="231">
          <cell r="I231">
            <v>38.25</v>
          </cell>
        </row>
        <row r="232">
          <cell r="I232">
            <v>14.25</v>
          </cell>
        </row>
        <row r="233">
          <cell r="I233">
            <v>0</v>
          </cell>
        </row>
        <row r="234">
          <cell r="I234">
            <v>13.125</v>
          </cell>
        </row>
        <row r="235">
          <cell r="I235">
            <v>32.25</v>
          </cell>
        </row>
        <row r="236">
          <cell r="I236">
            <v>17.25</v>
          </cell>
        </row>
        <row r="237">
          <cell r="I237">
            <v>33.75</v>
          </cell>
        </row>
        <row r="238">
          <cell r="I238">
            <v>10.5</v>
          </cell>
        </row>
        <row r="239">
          <cell r="I239">
            <v>3.75</v>
          </cell>
        </row>
        <row r="240">
          <cell r="I240">
            <v>12</v>
          </cell>
        </row>
        <row r="241">
          <cell r="I241">
            <v>23.25</v>
          </cell>
        </row>
        <row r="242">
          <cell r="I242">
            <v>8.25</v>
          </cell>
        </row>
        <row r="243">
          <cell r="I243">
            <v>16.5</v>
          </cell>
        </row>
        <row r="244">
          <cell r="I244">
            <v>15.75</v>
          </cell>
        </row>
        <row r="245">
          <cell r="I245">
            <v>0</v>
          </cell>
        </row>
        <row r="246">
          <cell r="I246">
            <v>12</v>
          </cell>
        </row>
        <row r="247">
          <cell r="I247">
            <v>3.75</v>
          </cell>
        </row>
        <row r="248">
          <cell r="I248">
            <v>32.625</v>
          </cell>
        </row>
        <row r="249">
          <cell r="I249">
            <v>16.875</v>
          </cell>
        </row>
        <row r="250">
          <cell r="I250">
            <v>9.75</v>
          </cell>
        </row>
        <row r="251">
          <cell r="I251">
            <v>6</v>
          </cell>
        </row>
        <row r="252">
          <cell r="I252">
            <v>7.125</v>
          </cell>
        </row>
        <row r="253">
          <cell r="I253">
            <v>7.125</v>
          </cell>
        </row>
        <row r="254">
          <cell r="I254">
            <v>0</v>
          </cell>
        </row>
        <row r="280">
          <cell r="I280">
            <v>39</v>
          </cell>
        </row>
        <row r="281">
          <cell r="I281">
            <v>39</v>
          </cell>
        </row>
        <row r="282">
          <cell r="I282">
            <v>33</v>
          </cell>
        </row>
        <row r="283">
          <cell r="I283">
            <v>45</v>
          </cell>
        </row>
        <row r="284">
          <cell r="I284">
            <v>45</v>
          </cell>
        </row>
        <row r="285">
          <cell r="I285">
            <v>0</v>
          </cell>
        </row>
        <row r="286">
          <cell r="I286">
            <v>33</v>
          </cell>
        </row>
        <row r="287">
          <cell r="I287">
            <v>48</v>
          </cell>
        </row>
        <row r="288">
          <cell r="I288">
            <v>24</v>
          </cell>
        </row>
        <row r="289">
          <cell r="I289">
            <v>42</v>
          </cell>
        </row>
        <row r="290">
          <cell r="I290">
            <v>36</v>
          </cell>
        </row>
        <row r="291">
          <cell r="I291">
            <v>45</v>
          </cell>
        </row>
        <row r="292">
          <cell r="I292">
            <v>51</v>
          </cell>
        </row>
        <row r="293">
          <cell r="I293">
            <v>27</v>
          </cell>
        </row>
        <row r="294">
          <cell r="I294">
            <v>45</v>
          </cell>
        </row>
        <row r="295">
          <cell r="I295">
            <v>45</v>
          </cell>
        </row>
        <row r="296">
          <cell r="I296">
            <v>45</v>
          </cell>
        </row>
        <row r="297">
          <cell r="I297">
            <v>0</v>
          </cell>
        </row>
        <row r="298">
          <cell r="I298">
            <v>33</v>
          </cell>
        </row>
        <row r="299">
          <cell r="I299">
            <v>33</v>
          </cell>
        </row>
        <row r="300">
          <cell r="I300">
            <v>24</v>
          </cell>
        </row>
        <row r="301">
          <cell r="I301">
            <v>30</v>
          </cell>
        </row>
        <row r="302">
          <cell r="I302">
            <v>18</v>
          </cell>
        </row>
        <row r="303">
          <cell r="I303">
            <v>30</v>
          </cell>
        </row>
        <row r="304">
          <cell r="I304">
            <v>18</v>
          </cell>
        </row>
        <row r="305">
          <cell r="I305">
            <v>15</v>
          </cell>
        </row>
        <row r="306">
          <cell r="I306">
            <v>36</v>
          </cell>
        </row>
        <row r="330">
          <cell r="I330">
            <v>19.329999999999998</v>
          </cell>
        </row>
        <row r="331">
          <cell r="I331">
            <v>23.33</v>
          </cell>
        </row>
        <row r="332">
          <cell r="I332">
            <v>20.66</v>
          </cell>
        </row>
        <row r="333">
          <cell r="I333">
            <v>15.33</v>
          </cell>
        </row>
        <row r="334">
          <cell r="I334">
            <v>20.329999999999998</v>
          </cell>
        </row>
        <row r="335">
          <cell r="I335">
            <v>0</v>
          </cell>
        </row>
        <row r="336">
          <cell r="I336">
            <v>20.66</v>
          </cell>
        </row>
        <row r="337">
          <cell r="I337">
            <v>17.329999999999998</v>
          </cell>
        </row>
        <row r="338">
          <cell r="I338">
            <v>21</v>
          </cell>
        </row>
        <row r="339">
          <cell r="I339">
            <v>23</v>
          </cell>
        </row>
        <row r="340">
          <cell r="I340">
            <v>19</v>
          </cell>
        </row>
        <row r="341">
          <cell r="I341">
            <v>17.329999999999998</v>
          </cell>
        </row>
        <row r="342">
          <cell r="I342">
            <v>25.33</v>
          </cell>
        </row>
        <row r="343">
          <cell r="I343">
            <v>22.33</v>
          </cell>
        </row>
        <row r="344">
          <cell r="I344">
            <v>18.329999999999998</v>
          </cell>
        </row>
        <row r="345">
          <cell r="I345">
            <v>19</v>
          </cell>
        </row>
        <row r="346">
          <cell r="I346">
            <v>20</v>
          </cell>
        </row>
        <row r="347">
          <cell r="I347">
            <v>0</v>
          </cell>
        </row>
        <row r="348">
          <cell r="I348">
            <v>19</v>
          </cell>
        </row>
        <row r="349">
          <cell r="I349">
            <v>17.66</v>
          </cell>
        </row>
        <row r="350">
          <cell r="I350">
            <v>18.66</v>
          </cell>
        </row>
        <row r="351">
          <cell r="I351">
            <v>21</v>
          </cell>
        </row>
        <row r="352">
          <cell r="I352">
            <v>7.33</v>
          </cell>
        </row>
        <row r="353">
          <cell r="I353">
            <v>20.329999999999998</v>
          </cell>
        </row>
        <row r="354">
          <cell r="I354">
            <v>15</v>
          </cell>
        </row>
        <row r="355">
          <cell r="I355">
            <v>15.66</v>
          </cell>
        </row>
        <row r="356">
          <cell r="I356">
            <v>0</v>
          </cell>
        </row>
        <row r="378">
          <cell r="I378">
            <v>27.5</v>
          </cell>
        </row>
        <row r="379">
          <cell r="I379">
            <v>24</v>
          </cell>
        </row>
        <row r="380">
          <cell r="I380">
            <v>27</v>
          </cell>
        </row>
        <row r="381">
          <cell r="I381">
            <v>20</v>
          </cell>
        </row>
        <row r="382">
          <cell r="I382">
            <v>23</v>
          </cell>
        </row>
        <row r="383">
          <cell r="I383">
            <v>0</v>
          </cell>
        </row>
        <row r="384">
          <cell r="I384">
            <v>16.5</v>
          </cell>
        </row>
        <row r="385">
          <cell r="I385">
            <v>18</v>
          </cell>
        </row>
        <row r="386">
          <cell r="I386">
            <v>24</v>
          </cell>
        </row>
        <row r="387">
          <cell r="I387">
            <v>24</v>
          </cell>
        </row>
        <row r="388">
          <cell r="I388">
            <v>24</v>
          </cell>
        </row>
        <row r="389">
          <cell r="I389">
            <v>28</v>
          </cell>
        </row>
        <row r="390">
          <cell r="I390">
            <v>35</v>
          </cell>
        </row>
        <row r="391">
          <cell r="I391">
            <v>26</v>
          </cell>
        </row>
        <row r="392">
          <cell r="I392">
            <v>22</v>
          </cell>
        </row>
        <row r="393">
          <cell r="I393">
            <v>22</v>
          </cell>
        </row>
        <row r="394">
          <cell r="I394">
            <v>24</v>
          </cell>
        </row>
        <row r="395">
          <cell r="I395">
            <v>0</v>
          </cell>
        </row>
        <row r="396">
          <cell r="I396">
            <v>28</v>
          </cell>
        </row>
        <row r="397">
          <cell r="I397">
            <v>31</v>
          </cell>
        </row>
        <row r="398">
          <cell r="I398">
            <v>20</v>
          </cell>
        </row>
        <row r="399">
          <cell r="I399">
            <v>24</v>
          </cell>
        </row>
        <row r="400">
          <cell r="I400">
            <v>11.5</v>
          </cell>
        </row>
        <row r="401">
          <cell r="I401">
            <v>12</v>
          </cell>
        </row>
        <row r="402">
          <cell r="I402">
            <v>11.5</v>
          </cell>
        </row>
        <row r="403">
          <cell r="I403">
            <v>25</v>
          </cell>
        </row>
        <row r="404">
          <cell r="I404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نتيجة السنة"/>
      <sheetName val="اعلان"/>
      <sheetName val="كشف النقاط"/>
      <sheetName val="مداولات 1"/>
      <sheetName val="استدراك 1"/>
      <sheetName val="مداولات 2"/>
      <sheetName val="استدراك 2"/>
    </sheetNames>
    <sheetDataSet>
      <sheetData sheetId="0" refreshError="1"/>
      <sheetData sheetId="1" refreshError="1"/>
      <sheetData sheetId="2">
        <row r="9">
          <cell r="I9">
            <v>0</v>
          </cell>
        </row>
        <row r="10">
          <cell r="I10">
            <v>41.25</v>
          </cell>
        </row>
        <row r="11">
          <cell r="I11">
            <v>45</v>
          </cell>
        </row>
        <row r="12">
          <cell r="I12">
            <v>0</v>
          </cell>
        </row>
        <row r="13">
          <cell r="I13">
            <v>41.875</v>
          </cell>
        </row>
        <row r="14">
          <cell r="I14">
            <v>35</v>
          </cell>
        </row>
        <row r="15">
          <cell r="I15">
            <v>53.125</v>
          </cell>
        </row>
        <row r="16">
          <cell r="I16">
            <v>52.5</v>
          </cell>
        </row>
        <row r="17">
          <cell r="I17">
            <v>30.625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55</v>
          </cell>
        </row>
        <row r="21">
          <cell r="I21">
            <v>51.875</v>
          </cell>
        </row>
        <row r="22">
          <cell r="I22">
            <v>38.75</v>
          </cell>
        </row>
        <row r="23">
          <cell r="I23">
            <v>56.25</v>
          </cell>
        </row>
        <row r="24">
          <cell r="I24">
            <v>40</v>
          </cell>
        </row>
        <row r="25">
          <cell r="I25">
            <v>58.75</v>
          </cell>
        </row>
        <row r="26">
          <cell r="I26">
            <v>52.5</v>
          </cell>
        </row>
        <row r="27">
          <cell r="I27">
            <v>47.5</v>
          </cell>
        </row>
        <row r="28">
          <cell r="I28">
            <v>60.625</v>
          </cell>
        </row>
        <row r="29">
          <cell r="I29">
            <v>50</v>
          </cell>
        </row>
        <row r="30">
          <cell r="I30">
            <v>50</v>
          </cell>
        </row>
        <row r="31">
          <cell r="I31">
            <v>55</v>
          </cell>
        </row>
        <row r="32">
          <cell r="I32">
            <v>32.5</v>
          </cell>
        </row>
        <row r="33">
          <cell r="I33">
            <v>53.75</v>
          </cell>
        </row>
        <row r="34">
          <cell r="I34">
            <v>43.75</v>
          </cell>
        </row>
        <row r="35">
          <cell r="I35">
            <v>51.25</v>
          </cell>
        </row>
        <row r="59">
          <cell r="I59">
            <v>0</v>
          </cell>
        </row>
        <row r="60">
          <cell r="I60">
            <v>59.375</v>
          </cell>
        </row>
        <row r="61">
          <cell r="I61">
            <v>27.5</v>
          </cell>
        </row>
        <row r="62">
          <cell r="I62">
            <v>0</v>
          </cell>
        </row>
        <row r="63">
          <cell r="I63">
            <v>70.625</v>
          </cell>
        </row>
        <row r="64">
          <cell r="I64">
            <v>39.375</v>
          </cell>
        </row>
        <row r="65">
          <cell r="I65">
            <v>51.875</v>
          </cell>
        </row>
        <row r="66">
          <cell r="I66">
            <v>63.125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56.25</v>
          </cell>
        </row>
        <row r="71">
          <cell r="I71">
            <v>70.625</v>
          </cell>
        </row>
        <row r="72">
          <cell r="I72">
            <v>54.5</v>
          </cell>
        </row>
        <row r="73">
          <cell r="I73">
            <v>63.75</v>
          </cell>
        </row>
        <row r="74">
          <cell r="I74">
            <v>47.5</v>
          </cell>
        </row>
        <row r="75">
          <cell r="I75">
            <v>58.75</v>
          </cell>
        </row>
        <row r="76">
          <cell r="I76">
            <v>56.25</v>
          </cell>
        </row>
        <row r="77">
          <cell r="I77">
            <v>43.75</v>
          </cell>
        </row>
        <row r="78">
          <cell r="I78">
            <v>63.75</v>
          </cell>
        </row>
        <row r="79">
          <cell r="I79">
            <v>53.75</v>
          </cell>
        </row>
        <row r="80">
          <cell r="I80">
            <v>55</v>
          </cell>
        </row>
        <row r="81">
          <cell r="I81">
            <v>57.5</v>
          </cell>
        </row>
        <row r="82">
          <cell r="I82">
            <v>48.125</v>
          </cell>
        </row>
        <row r="83">
          <cell r="I83">
            <v>51.25</v>
          </cell>
        </row>
        <row r="84">
          <cell r="I84">
            <v>51.25</v>
          </cell>
        </row>
        <row r="85">
          <cell r="I85">
            <v>55.625</v>
          </cell>
        </row>
        <row r="108">
          <cell r="I108">
            <v>0</v>
          </cell>
        </row>
        <row r="109">
          <cell r="I109">
            <v>42.5</v>
          </cell>
        </row>
        <row r="110">
          <cell r="I110">
            <v>30</v>
          </cell>
        </row>
        <row r="111">
          <cell r="I111">
            <v>0</v>
          </cell>
        </row>
        <row r="112">
          <cell r="I112">
            <v>42.5</v>
          </cell>
        </row>
        <row r="113">
          <cell r="I113">
            <v>32.5</v>
          </cell>
        </row>
        <row r="114">
          <cell r="I114">
            <v>62.5</v>
          </cell>
        </row>
        <row r="115">
          <cell r="I115">
            <v>45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38.75</v>
          </cell>
        </row>
        <row r="120">
          <cell r="I120">
            <v>45</v>
          </cell>
        </row>
        <row r="121">
          <cell r="I121">
            <v>76.25</v>
          </cell>
        </row>
        <row r="122">
          <cell r="I122">
            <v>70</v>
          </cell>
        </row>
        <row r="123">
          <cell r="I123">
            <v>65</v>
          </cell>
        </row>
        <row r="124">
          <cell r="I124">
            <v>55</v>
          </cell>
        </row>
        <row r="125">
          <cell r="I125">
            <v>55</v>
          </cell>
        </row>
        <row r="126">
          <cell r="I126">
            <v>65</v>
          </cell>
        </row>
        <row r="127">
          <cell r="I127">
            <v>41.25</v>
          </cell>
        </row>
        <row r="128">
          <cell r="I128">
            <v>32.5</v>
          </cell>
        </row>
        <row r="129">
          <cell r="I129">
            <v>52.5</v>
          </cell>
        </row>
        <row r="130">
          <cell r="I130">
            <v>52.5</v>
          </cell>
        </row>
        <row r="131">
          <cell r="I131">
            <v>55</v>
          </cell>
        </row>
        <row r="132">
          <cell r="I132">
            <v>55</v>
          </cell>
        </row>
        <row r="133">
          <cell r="I133">
            <v>63.75</v>
          </cell>
        </row>
        <row r="134">
          <cell r="I134">
            <v>55</v>
          </cell>
        </row>
        <row r="155">
          <cell r="I155">
            <v>0</v>
          </cell>
        </row>
        <row r="156">
          <cell r="I156">
            <v>30</v>
          </cell>
        </row>
        <row r="157">
          <cell r="I157">
            <v>15</v>
          </cell>
        </row>
        <row r="158">
          <cell r="I158">
            <v>0</v>
          </cell>
        </row>
        <row r="159">
          <cell r="I159">
            <v>30</v>
          </cell>
        </row>
        <row r="160">
          <cell r="I160">
            <v>24</v>
          </cell>
        </row>
        <row r="161">
          <cell r="I161">
            <v>39</v>
          </cell>
        </row>
        <row r="162">
          <cell r="I162">
            <v>45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39</v>
          </cell>
        </row>
        <row r="167">
          <cell r="I167">
            <v>39</v>
          </cell>
        </row>
        <row r="168">
          <cell r="I168">
            <v>36</v>
          </cell>
        </row>
        <row r="169">
          <cell r="I169">
            <v>21</v>
          </cell>
        </row>
        <row r="170">
          <cell r="I170">
            <v>30</v>
          </cell>
        </row>
        <row r="171">
          <cell r="I171">
            <v>30</v>
          </cell>
        </row>
        <row r="172">
          <cell r="I172">
            <v>30</v>
          </cell>
        </row>
        <row r="173">
          <cell r="I173">
            <v>30</v>
          </cell>
        </row>
        <row r="174">
          <cell r="I174">
            <v>39</v>
          </cell>
        </row>
        <row r="175">
          <cell r="I175">
            <v>24</v>
          </cell>
        </row>
        <row r="176">
          <cell r="I176">
            <v>30</v>
          </cell>
        </row>
        <row r="177">
          <cell r="I177">
            <v>30</v>
          </cell>
        </row>
        <row r="178">
          <cell r="I178">
            <v>21</v>
          </cell>
        </row>
        <row r="179">
          <cell r="I179">
            <v>30</v>
          </cell>
        </row>
        <row r="180">
          <cell r="I180">
            <v>36</v>
          </cell>
        </row>
        <row r="181">
          <cell r="I181">
            <v>33</v>
          </cell>
        </row>
        <row r="205">
          <cell r="I205">
            <v>0</v>
          </cell>
        </row>
        <row r="206">
          <cell r="I206">
            <v>48</v>
          </cell>
        </row>
        <row r="207">
          <cell r="I207">
            <v>44</v>
          </cell>
        </row>
        <row r="208">
          <cell r="I208">
            <v>0</v>
          </cell>
        </row>
        <row r="209">
          <cell r="I209">
            <v>48</v>
          </cell>
        </row>
        <row r="210">
          <cell r="I210">
            <v>48</v>
          </cell>
        </row>
        <row r="211">
          <cell r="I211">
            <v>48</v>
          </cell>
        </row>
        <row r="212">
          <cell r="I212">
            <v>46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46</v>
          </cell>
        </row>
        <row r="217">
          <cell r="I217">
            <v>52</v>
          </cell>
        </row>
        <row r="218">
          <cell r="I218">
            <v>51</v>
          </cell>
        </row>
        <row r="219">
          <cell r="I219">
            <v>47</v>
          </cell>
        </row>
        <row r="220">
          <cell r="I220">
            <v>41</v>
          </cell>
        </row>
        <row r="221">
          <cell r="I221">
            <v>41</v>
          </cell>
        </row>
        <row r="222">
          <cell r="I222">
            <v>42</v>
          </cell>
        </row>
        <row r="223">
          <cell r="I223">
            <v>40</v>
          </cell>
        </row>
        <row r="224">
          <cell r="I224">
            <v>40</v>
          </cell>
        </row>
        <row r="225">
          <cell r="I225">
            <v>41</v>
          </cell>
        </row>
        <row r="226">
          <cell r="I226">
            <v>40</v>
          </cell>
        </row>
        <row r="227">
          <cell r="I227">
            <v>43</v>
          </cell>
        </row>
        <row r="228">
          <cell r="I228">
            <v>50</v>
          </cell>
        </row>
        <row r="229">
          <cell r="I229">
            <v>53</v>
          </cell>
        </row>
        <row r="230">
          <cell r="I230">
            <v>50</v>
          </cell>
        </row>
        <row r="231">
          <cell r="I231">
            <v>50</v>
          </cell>
        </row>
        <row r="256">
          <cell r="I256">
            <v>0</v>
          </cell>
        </row>
        <row r="257">
          <cell r="I257">
            <v>26</v>
          </cell>
        </row>
        <row r="258">
          <cell r="I258">
            <v>14</v>
          </cell>
        </row>
        <row r="259">
          <cell r="I259">
            <v>0</v>
          </cell>
        </row>
        <row r="260">
          <cell r="I260">
            <v>50</v>
          </cell>
        </row>
        <row r="261">
          <cell r="I261">
            <v>12</v>
          </cell>
        </row>
        <row r="262">
          <cell r="I262">
            <v>56</v>
          </cell>
        </row>
        <row r="263">
          <cell r="I263">
            <v>40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40</v>
          </cell>
        </row>
        <row r="268">
          <cell r="I268">
            <v>58</v>
          </cell>
        </row>
        <row r="269">
          <cell r="I269">
            <v>8</v>
          </cell>
        </row>
        <row r="270">
          <cell r="I270">
            <v>18</v>
          </cell>
        </row>
        <row r="271">
          <cell r="I271">
            <v>22</v>
          </cell>
        </row>
        <row r="272">
          <cell r="I272">
            <v>24</v>
          </cell>
        </row>
        <row r="273">
          <cell r="I273">
            <v>36</v>
          </cell>
        </row>
        <row r="274">
          <cell r="I274">
            <v>14</v>
          </cell>
        </row>
        <row r="275">
          <cell r="I275">
            <v>12.5</v>
          </cell>
        </row>
        <row r="276">
          <cell r="I276">
            <v>48</v>
          </cell>
        </row>
        <row r="277">
          <cell r="I277">
            <v>28</v>
          </cell>
        </row>
        <row r="278">
          <cell r="I278">
            <v>20</v>
          </cell>
        </row>
        <row r="279">
          <cell r="I279">
            <v>40</v>
          </cell>
        </row>
        <row r="280">
          <cell r="I280">
            <v>54</v>
          </cell>
        </row>
        <row r="281">
          <cell r="I281">
            <v>10</v>
          </cell>
        </row>
        <row r="282">
          <cell r="I282">
            <v>30</v>
          </cell>
        </row>
        <row r="306">
          <cell r="I306">
            <v>0</v>
          </cell>
        </row>
        <row r="307">
          <cell r="I307">
            <v>25</v>
          </cell>
        </row>
        <row r="308">
          <cell r="I308">
            <v>10</v>
          </cell>
        </row>
        <row r="309">
          <cell r="I309">
            <v>0</v>
          </cell>
        </row>
        <row r="310">
          <cell r="I310">
            <v>20.329999999999998</v>
          </cell>
        </row>
        <row r="311">
          <cell r="I311">
            <v>13.66</v>
          </cell>
        </row>
        <row r="312">
          <cell r="I312">
            <v>24</v>
          </cell>
        </row>
        <row r="313">
          <cell r="I313">
            <v>21.66</v>
          </cell>
        </row>
        <row r="314">
          <cell r="I314">
            <v>3.33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21</v>
          </cell>
        </row>
        <row r="318">
          <cell r="I318">
            <v>22.66</v>
          </cell>
        </row>
        <row r="319">
          <cell r="I319">
            <v>15.5</v>
          </cell>
        </row>
        <row r="320">
          <cell r="I320">
            <v>15</v>
          </cell>
        </row>
        <row r="321">
          <cell r="I321">
            <v>20</v>
          </cell>
        </row>
        <row r="322">
          <cell r="I322">
            <v>16</v>
          </cell>
        </row>
        <row r="323">
          <cell r="I323">
            <v>14.5</v>
          </cell>
        </row>
        <row r="324">
          <cell r="I324">
            <v>22.66</v>
          </cell>
        </row>
        <row r="325">
          <cell r="I325">
            <v>20</v>
          </cell>
        </row>
        <row r="326">
          <cell r="I326">
            <v>20</v>
          </cell>
        </row>
        <row r="327">
          <cell r="I327">
            <v>20</v>
          </cell>
        </row>
        <row r="328">
          <cell r="I328">
            <v>18</v>
          </cell>
        </row>
        <row r="329">
          <cell r="I329">
            <v>22.16</v>
          </cell>
        </row>
        <row r="330">
          <cell r="I330">
            <v>13.33</v>
          </cell>
        </row>
        <row r="331">
          <cell r="I331">
            <v>18</v>
          </cell>
        </row>
        <row r="332">
          <cell r="I332">
            <v>13.66</v>
          </cell>
        </row>
        <row r="355">
          <cell r="I355">
            <v>0</v>
          </cell>
        </row>
        <row r="356">
          <cell r="I356">
            <v>25.5</v>
          </cell>
        </row>
        <row r="357">
          <cell r="I357">
            <v>19</v>
          </cell>
        </row>
        <row r="358">
          <cell r="I358">
            <v>0</v>
          </cell>
        </row>
        <row r="359">
          <cell r="I359">
            <v>26</v>
          </cell>
        </row>
        <row r="360">
          <cell r="I360">
            <v>0</v>
          </cell>
        </row>
        <row r="361">
          <cell r="I361">
            <v>21</v>
          </cell>
        </row>
        <row r="362">
          <cell r="I362">
            <v>25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21</v>
          </cell>
        </row>
        <row r="367">
          <cell r="I367">
            <v>28</v>
          </cell>
        </row>
        <row r="368">
          <cell r="I368">
            <v>20</v>
          </cell>
        </row>
        <row r="369">
          <cell r="I369">
            <v>24</v>
          </cell>
        </row>
        <row r="370">
          <cell r="I370">
            <v>34.5</v>
          </cell>
        </row>
        <row r="371">
          <cell r="I371">
            <v>23</v>
          </cell>
        </row>
        <row r="372">
          <cell r="I372">
            <v>21</v>
          </cell>
        </row>
        <row r="373">
          <cell r="I373">
            <v>21.5</v>
          </cell>
        </row>
        <row r="374">
          <cell r="I374">
            <v>23</v>
          </cell>
        </row>
        <row r="375">
          <cell r="I375">
            <v>32</v>
          </cell>
        </row>
        <row r="376">
          <cell r="I376">
            <v>24.5</v>
          </cell>
        </row>
        <row r="377">
          <cell r="I377">
            <v>24</v>
          </cell>
        </row>
        <row r="378">
          <cell r="I378">
            <v>22</v>
          </cell>
        </row>
        <row r="379">
          <cell r="I379">
            <v>16.5</v>
          </cell>
        </row>
        <row r="380">
          <cell r="I380">
            <v>29</v>
          </cell>
        </row>
        <row r="381">
          <cell r="I381">
            <v>20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نتيجة السنة"/>
      <sheetName val="اعلان"/>
      <sheetName val="كشف النقاط"/>
      <sheetName val="مداولات 1"/>
      <sheetName val="استدراك 1"/>
      <sheetName val="مداولات 2"/>
      <sheetName val="استدراك 2"/>
      <sheetName val="كشوف"/>
    </sheetNames>
    <sheetDataSet>
      <sheetData sheetId="0" refreshError="1"/>
      <sheetData sheetId="1" refreshError="1"/>
      <sheetData sheetId="2">
        <row r="9">
          <cell r="I9">
            <v>27.5</v>
          </cell>
        </row>
        <row r="10">
          <cell r="I10">
            <v>61.25</v>
          </cell>
        </row>
        <row r="11">
          <cell r="I11">
            <v>66.25</v>
          </cell>
        </row>
        <row r="12">
          <cell r="I12">
            <v>61.25</v>
          </cell>
        </row>
        <row r="13">
          <cell r="I13">
            <v>57.5</v>
          </cell>
        </row>
        <row r="14">
          <cell r="I14">
            <v>73.125</v>
          </cell>
        </row>
        <row r="15">
          <cell r="I15">
            <v>62.5</v>
          </cell>
        </row>
        <row r="16">
          <cell r="I16">
            <v>61.25</v>
          </cell>
        </row>
        <row r="17">
          <cell r="I17">
            <v>55</v>
          </cell>
        </row>
        <row r="18">
          <cell r="I18">
            <v>56.25</v>
          </cell>
        </row>
        <row r="19">
          <cell r="I19">
            <v>27.5</v>
          </cell>
        </row>
        <row r="20">
          <cell r="I20">
            <v>60</v>
          </cell>
        </row>
        <row r="21">
          <cell r="I21">
            <v>60</v>
          </cell>
        </row>
        <row r="22">
          <cell r="I22">
            <v>70</v>
          </cell>
        </row>
        <row r="23">
          <cell r="I23">
            <v>47.5</v>
          </cell>
        </row>
        <row r="24">
          <cell r="I24">
            <v>73.125</v>
          </cell>
        </row>
        <row r="25">
          <cell r="H25">
            <v>0.3</v>
          </cell>
          <cell r="I25">
            <v>55.3</v>
          </cell>
        </row>
        <row r="26">
          <cell r="I26">
            <v>60</v>
          </cell>
        </row>
        <row r="27">
          <cell r="I27">
            <v>62.5</v>
          </cell>
        </row>
        <row r="28">
          <cell r="I28">
            <v>58.75</v>
          </cell>
        </row>
        <row r="29">
          <cell r="I29">
            <v>61.25</v>
          </cell>
        </row>
        <row r="30">
          <cell r="I30">
            <v>30</v>
          </cell>
        </row>
        <row r="31">
          <cell r="I31">
            <v>27.5</v>
          </cell>
        </row>
        <row r="32">
          <cell r="I32">
            <v>70</v>
          </cell>
        </row>
        <row r="33">
          <cell r="I33">
            <v>27.5</v>
          </cell>
        </row>
        <row r="34">
          <cell r="I34">
            <v>53.75</v>
          </cell>
        </row>
        <row r="35">
          <cell r="I35">
            <v>57.5</v>
          </cell>
        </row>
        <row r="36">
          <cell r="I36">
            <v>57.5</v>
          </cell>
        </row>
        <row r="37">
          <cell r="I37">
            <v>52.5</v>
          </cell>
        </row>
        <row r="38">
          <cell r="I38">
            <v>61.25</v>
          </cell>
        </row>
        <row r="39">
          <cell r="I39">
            <v>61.875</v>
          </cell>
        </row>
        <row r="61">
          <cell r="I61">
            <v>0</v>
          </cell>
        </row>
        <row r="62">
          <cell r="I62">
            <v>50</v>
          </cell>
        </row>
        <row r="63">
          <cell r="I63">
            <v>40</v>
          </cell>
        </row>
        <row r="64">
          <cell r="I64">
            <v>52</v>
          </cell>
        </row>
        <row r="65">
          <cell r="I65">
            <v>47</v>
          </cell>
        </row>
        <row r="66">
          <cell r="I66">
            <v>58</v>
          </cell>
        </row>
        <row r="67">
          <cell r="I67">
            <v>48</v>
          </cell>
        </row>
        <row r="68">
          <cell r="I68">
            <v>44</v>
          </cell>
        </row>
        <row r="69">
          <cell r="I69">
            <v>38</v>
          </cell>
        </row>
        <row r="70">
          <cell r="I70">
            <v>38</v>
          </cell>
        </row>
        <row r="71">
          <cell r="I71">
            <v>0</v>
          </cell>
        </row>
        <row r="72">
          <cell r="I72">
            <v>51</v>
          </cell>
        </row>
        <row r="73">
          <cell r="I73">
            <v>48</v>
          </cell>
        </row>
        <row r="74">
          <cell r="I74">
            <v>40</v>
          </cell>
        </row>
        <row r="75">
          <cell r="I75">
            <v>48</v>
          </cell>
        </row>
        <row r="76">
          <cell r="I76">
            <v>60</v>
          </cell>
        </row>
        <row r="77">
          <cell r="I77">
            <v>45</v>
          </cell>
        </row>
        <row r="78">
          <cell r="I78">
            <v>46</v>
          </cell>
        </row>
        <row r="79">
          <cell r="I79">
            <v>52</v>
          </cell>
        </row>
        <row r="80">
          <cell r="I80">
            <v>42</v>
          </cell>
        </row>
        <row r="81">
          <cell r="I81">
            <v>42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48</v>
          </cell>
        </row>
        <row r="85">
          <cell r="I85">
            <v>0</v>
          </cell>
        </row>
        <row r="86">
          <cell r="I86">
            <v>53.75</v>
          </cell>
        </row>
        <row r="87">
          <cell r="I87">
            <v>59</v>
          </cell>
        </row>
        <row r="88">
          <cell r="I88">
            <v>37</v>
          </cell>
        </row>
        <row r="89">
          <cell r="I89">
            <v>46</v>
          </cell>
        </row>
        <row r="90">
          <cell r="I90">
            <v>50</v>
          </cell>
        </row>
        <row r="91">
          <cell r="I91">
            <v>55</v>
          </cell>
        </row>
        <row r="112">
          <cell r="I112">
            <v>0</v>
          </cell>
        </row>
        <row r="113">
          <cell r="I113">
            <v>56</v>
          </cell>
        </row>
        <row r="114">
          <cell r="I114">
            <v>56</v>
          </cell>
        </row>
        <row r="115">
          <cell r="I115">
            <v>55</v>
          </cell>
        </row>
        <row r="116">
          <cell r="I116">
            <v>55</v>
          </cell>
        </row>
        <row r="117">
          <cell r="I117">
            <v>57</v>
          </cell>
        </row>
        <row r="118">
          <cell r="I118">
            <v>46</v>
          </cell>
        </row>
        <row r="119">
          <cell r="I119">
            <v>46</v>
          </cell>
        </row>
        <row r="120">
          <cell r="I120">
            <v>34</v>
          </cell>
        </row>
        <row r="121">
          <cell r="I121">
            <v>47</v>
          </cell>
        </row>
        <row r="122">
          <cell r="I122">
            <v>0</v>
          </cell>
        </row>
        <row r="123">
          <cell r="I123">
            <v>56</v>
          </cell>
        </row>
        <row r="124">
          <cell r="I124">
            <v>47</v>
          </cell>
        </row>
        <row r="125">
          <cell r="I125">
            <v>48</v>
          </cell>
        </row>
        <row r="126">
          <cell r="I126">
            <v>43</v>
          </cell>
        </row>
        <row r="127">
          <cell r="I127">
            <v>58</v>
          </cell>
        </row>
        <row r="128">
          <cell r="I128">
            <v>40</v>
          </cell>
        </row>
        <row r="129">
          <cell r="I129">
            <v>45</v>
          </cell>
        </row>
        <row r="130">
          <cell r="I130">
            <v>58</v>
          </cell>
        </row>
        <row r="131">
          <cell r="I131">
            <v>48</v>
          </cell>
        </row>
        <row r="132">
          <cell r="I132">
            <v>55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54</v>
          </cell>
        </row>
        <row r="136">
          <cell r="I136">
            <v>0</v>
          </cell>
        </row>
        <row r="137">
          <cell r="I137">
            <v>46</v>
          </cell>
        </row>
        <row r="138">
          <cell r="I138">
            <v>44</v>
          </cell>
        </row>
        <row r="139">
          <cell r="I139">
            <v>42</v>
          </cell>
        </row>
        <row r="140">
          <cell r="I140">
            <v>43.5</v>
          </cell>
        </row>
        <row r="141">
          <cell r="I141">
            <v>44</v>
          </cell>
        </row>
        <row r="142">
          <cell r="I142">
            <v>52</v>
          </cell>
        </row>
        <row r="163">
          <cell r="I163">
            <v>0</v>
          </cell>
        </row>
        <row r="164">
          <cell r="I164">
            <v>38</v>
          </cell>
        </row>
        <row r="165">
          <cell r="I165">
            <v>56</v>
          </cell>
        </row>
        <row r="166">
          <cell r="I166">
            <v>41</v>
          </cell>
        </row>
        <row r="167">
          <cell r="I167">
            <v>55</v>
          </cell>
        </row>
        <row r="168">
          <cell r="I168">
            <v>75</v>
          </cell>
        </row>
        <row r="169">
          <cell r="I169">
            <v>71</v>
          </cell>
        </row>
        <row r="170">
          <cell r="I170">
            <v>50</v>
          </cell>
        </row>
        <row r="171">
          <cell r="I171">
            <v>24</v>
          </cell>
        </row>
        <row r="172">
          <cell r="I172">
            <v>54</v>
          </cell>
        </row>
        <row r="173">
          <cell r="I173">
            <v>0</v>
          </cell>
        </row>
        <row r="174">
          <cell r="I174">
            <v>65</v>
          </cell>
        </row>
        <row r="175">
          <cell r="I175">
            <v>65</v>
          </cell>
        </row>
        <row r="176">
          <cell r="I176">
            <v>48</v>
          </cell>
        </row>
        <row r="177">
          <cell r="I177">
            <v>42</v>
          </cell>
        </row>
        <row r="178">
          <cell r="I178">
            <v>75</v>
          </cell>
        </row>
        <row r="179">
          <cell r="I179">
            <v>50</v>
          </cell>
        </row>
        <row r="180">
          <cell r="I180">
            <v>58</v>
          </cell>
        </row>
        <row r="181">
          <cell r="I181">
            <v>68</v>
          </cell>
        </row>
        <row r="182">
          <cell r="I182">
            <v>57</v>
          </cell>
        </row>
        <row r="183">
          <cell r="I183">
            <v>61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70</v>
          </cell>
        </row>
        <row r="187">
          <cell r="I187">
            <v>0</v>
          </cell>
        </row>
        <row r="188">
          <cell r="I188">
            <v>25</v>
          </cell>
        </row>
        <row r="189">
          <cell r="I189">
            <v>25</v>
          </cell>
        </row>
        <row r="190">
          <cell r="I190">
            <v>39</v>
          </cell>
        </row>
        <row r="191">
          <cell r="I191">
            <v>36</v>
          </cell>
        </row>
        <row r="192">
          <cell r="I192">
            <v>30</v>
          </cell>
        </row>
        <row r="193">
          <cell r="I193">
            <v>36</v>
          </cell>
        </row>
        <row r="212">
          <cell r="I212">
            <v>0</v>
          </cell>
        </row>
        <row r="213">
          <cell r="I213">
            <v>42</v>
          </cell>
        </row>
        <row r="214">
          <cell r="I214">
            <v>34.5</v>
          </cell>
        </row>
        <row r="215">
          <cell r="I215">
            <v>37.5</v>
          </cell>
        </row>
        <row r="216">
          <cell r="I216">
            <v>42</v>
          </cell>
        </row>
        <row r="217">
          <cell r="I217">
            <v>52.5</v>
          </cell>
        </row>
        <row r="218">
          <cell r="I218">
            <v>39</v>
          </cell>
        </row>
        <row r="219">
          <cell r="I219">
            <v>36</v>
          </cell>
        </row>
        <row r="220">
          <cell r="I220">
            <v>30</v>
          </cell>
        </row>
        <row r="221">
          <cell r="I221">
            <v>39</v>
          </cell>
        </row>
        <row r="222">
          <cell r="I222">
            <v>0</v>
          </cell>
        </row>
        <row r="223">
          <cell r="I223">
            <v>42</v>
          </cell>
        </row>
        <row r="224">
          <cell r="I224">
            <v>45</v>
          </cell>
        </row>
        <row r="225">
          <cell r="I225">
            <v>33</v>
          </cell>
        </row>
        <row r="226">
          <cell r="I226">
            <v>18</v>
          </cell>
        </row>
        <row r="227">
          <cell r="I227">
            <v>48</v>
          </cell>
        </row>
        <row r="228">
          <cell r="I228">
            <v>34.5</v>
          </cell>
        </row>
        <row r="229">
          <cell r="I229">
            <v>34.5</v>
          </cell>
        </row>
        <row r="230">
          <cell r="I230">
            <v>37.5</v>
          </cell>
        </row>
        <row r="231">
          <cell r="I231">
            <v>39</v>
          </cell>
        </row>
        <row r="232">
          <cell r="I232">
            <v>30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33</v>
          </cell>
        </row>
        <row r="236">
          <cell r="I236">
            <v>0</v>
          </cell>
        </row>
        <row r="237">
          <cell r="I237">
            <v>36</v>
          </cell>
        </row>
        <row r="238">
          <cell r="I238">
            <v>39</v>
          </cell>
        </row>
        <row r="239">
          <cell r="I239">
            <v>24</v>
          </cell>
        </row>
        <row r="240">
          <cell r="I240">
            <v>42</v>
          </cell>
        </row>
        <row r="241">
          <cell r="I241">
            <v>31.5</v>
          </cell>
        </row>
        <row r="242">
          <cell r="I242">
            <v>31.5</v>
          </cell>
        </row>
        <row r="261">
          <cell r="I261">
            <v>0</v>
          </cell>
        </row>
        <row r="262">
          <cell r="I262">
            <v>30</v>
          </cell>
        </row>
        <row r="263">
          <cell r="I263">
            <v>49.5</v>
          </cell>
        </row>
        <row r="264">
          <cell r="I264">
            <v>33</v>
          </cell>
        </row>
        <row r="265">
          <cell r="I265">
            <v>36</v>
          </cell>
        </row>
        <row r="266">
          <cell r="I266">
            <v>48</v>
          </cell>
        </row>
        <row r="267">
          <cell r="I267">
            <v>45</v>
          </cell>
        </row>
        <row r="268">
          <cell r="I268">
            <v>30</v>
          </cell>
        </row>
        <row r="269">
          <cell r="I269">
            <v>6</v>
          </cell>
        </row>
        <row r="270">
          <cell r="I270">
            <v>19.5</v>
          </cell>
        </row>
        <row r="271">
          <cell r="I271">
            <v>0</v>
          </cell>
        </row>
        <row r="272">
          <cell r="I272">
            <v>30</v>
          </cell>
        </row>
        <row r="273">
          <cell r="I273">
            <v>30</v>
          </cell>
        </row>
        <row r="274">
          <cell r="I274">
            <v>9</v>
          </cell>
        </row>
        <row r="275">
          <cell r="I275">
            <v>33</v>
          </cell>
        </row>
        <row r="276">
          <cell r="I276">
            <v>52.5</v>
          </cell>
        </row>
        <row r="277">
          <cell r="I277">
            <v>21</v>
          </cell>
        </row>
        <row r="278">
          <cell r="I278">
            <v>22.5</v>
          </cell>
        </row>
        <row r="279">
          <cell r="I279">
            <v>43.5</v>
          </cell>
        </row>
        <row r="280">
          <cell r="I280">
            <v>6</v>
          </cell>
        </row>
        <row r="281">
          <cell r="I281">
            <v>30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36</v>
          </cell>
        </row>
        <row r="285">
          <cell r="I285">
            <v>0</v>
          </cell>
        </row>
        <row r="286">
          <cell r="I286">
            <v>27</v>
          </cell>
        </row>
        <row r="287">
          <cell r="I287">
            <v>15</v>
          </cell>
        </row>
        <row r="288">
          <cell r="I288">
            <v>19.5</v>
          </cell>
        </row>
        <row r="289">
          <cell r="I289">
            <v>33</v>
          </cell>
        </row>
        <row r="290">
          <cell r="I290">
            <v>34.5</v>
          </cell>
        </row>
        <row r="291">
          <cell r="I291">
            <v>34.5</v>
          </cell>
        </row>
        <row r="315">
          <cell r="I315">
            <v>0</v>
          </cell>
        </row>
        <row r="316">
          <cell r="I316">
            <v>31.5</v>
          </cell>
        </row>
        <row r="317">
          <cell r="I317">
            <v>30</v>
          </cell>
        </row>
        <row r="318">
          <cell r="I318">
            <v>38.25</v>
          </cell>
        </row>
        <row r="319">
          <cell r="I319">
            <v>38.25</v>
          </cell>
        </row>
        <row r="320">
          <cell r="I320">
            <v>47.25</v>
          </cell>
        </row>
        <row r="321">
          <cell r="I321">
            <v>43.5</v>
          </cell>
        </row>
        <row r="322">
          <cell r="I322">
            <v>38.25</v>
          </cell>
        </row>
        <row r="323">
          <cell r="I323">
            <v>31.5</v>
          </cell>
        </row>
        <row r="324">
          <cell r="I324">
            <v>43.5</v>
          </cell>
        </row>
        <row r="325">
          <cell r="I325">
            <v>0</v>
          </cell>
        </row>
        <row r="326">
          <cell r="I326">
            <v>47.25</v>
          </cell>
        </row>
        <row r="327">
          <cell r="I327">
            <v>42.75</v>
          </cell>
        </row>
        <row r="328">
          <cell r="I328">
            <v>30</v>
          </cell>
        </row>
        <row r="329">
          <cell r="I329">
            <v>37.5</v>
          </cell>
        </row>
        <row r="330">
          <cell r="I330">
            <v>49.5</v>
          </cell>
        </row>
        <row r="331">
          <cell r="I331">
            <v>30</v>
          </cell>
        </row>
        <row r="332">
          <cell r="I332">
            <v>30.75</v>
          </cell>
        </row>
        <row r="333">
          <cell r="I333">
            <v>42</v>
          </cell>
        </row>
        <row r="334">
          <cell r="I334">
            <v>30</v>
          </cell>
        </row>
        <row r="335">
          <cell r="I335">
            <v>33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48.75</v>
          </cell>
        </row>
        <row r="339">
          <cell r="I339">
            <v>0</v>
          </cell>
        </row>
        <row r="340">
          <cell r="I340">
            <v>33</v>
          </cell>
        </row>
        <row r="341">
          <cell r="I341">
            <v>30</v>
          </cell>
        </row>
        <row r="342">
          <cell r="I342">
            <v>40</v>
          </cell>
        </row>
        <row r="343">
          <cell r="I343">
            <v>37.5</v>
          </cell>
        </row>
        <row r="344">
          <cell r="I344">
            <v>30</v>
          </cell>
        </row>
        <row r="345">
          <cell r="I345">
            <v>43.5</v>
          </cell>
        </row>
        <row r="366">
          <cell r="I366">
            <v>0</v>
          </cell>
        </row>
        <row r="367">
          <cell r="I367">
            <v>18</v>
          </cell>
        </row>
        <row r="368">
          <cell r="I368">
            <v>30</v>
          </cell>
        </row>
        <row r="369">
          <cell r="I369">
            <v>16</v>
          </cell>
        </row>
        <row r="370">
          <cell r="I370">
            <v>26</v>
          </cell>
        </row>
        <row r="371">
          <cell r="I371">
            <v>30</v>
          </cell>
        </row>
        <row r="372">
          <cell r="I372">
            <v>23</v>
          </cell>
        </row>
        <row r="373">
          <cell r="I373">
            <v>18</v>
          </cell>
        </row>
        <row r="374">
          <cell r="I374">
            <v>16</v>
          </cell>
        </row>
        <row r="375">
          <cell r="I375">
            <v>18</v>
          </cell>
        </row>
        <row r="376">
          <cell r="I376">
            <v>0</v>
          </cell>
        </row>
        <row r="377">
          <cell r="I377">
            <v>29</v>
          </cell>
        </row>
        <row r="378">
          <cell r="I378">
            <v>26</v>
          </cell>
        </row>
        <row r="379">
          <cell r="I379">
            <v>18</v>
          </cell>
        </row>
        <row r="380">
          <cell r="I380">
            <v>11</v>
          </cell>
        </row>
        <row r="381">
          <cell r="I381">
            <v>30</v>
          </cell>
        </row>
        <row r="382">
          <cell r="I382">
            <v>11</v>
          </cell>
        </row>
        <row r="383">
          <cell r="I383">
            <v>23</v>
          </cell>
        </row>
        <row r="384">
          <cell r="I384">
            <v>26</v>
          </cell>
        </row>
        <row r="385">
          <cell r="I385">
            <v>23</v>
          </cell>
        </row>
        <row r="386">
          <cell r="I386">
            <v>21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28</v>
          </cell>
        </row>
        <row r="390">
          <cell r="I390">
            <v>0</v>
          </cell>
        </row>
        <row r="391">
          <cell r="I391">
            <v>7</v>
          </cell>
        </row>
        <row r="392">
          <cell r="I392">
            <v>14</v>
          </cell>
        </row>
        <row r="393">
          <cell r="I393">
            <v>25</v>
          </cell>
        </row>
        <row r="394">
          <cell r="I394">
            <v>10</v>
          </cell>
        </row>
        <row r="395">
          <cell r="I395">
            <v>29</v>
          </cell>
        </row>
        <row r="396">
          <cell r="I396">
            <v>9</v>
          </cell>
        </row>
        <row r="418">
          <cell r="I418">
            <v>0</v>
          </cell>
        </row>
        <row r="419">
          <cell r="I419">
            <v>13.5</v>
          </cell>
        </row>
        <row r="420">
          <cell r="I420">
            <v>5.5</v>
          </cell>
        </row>
        <row r="421">
          <cell r="I421">
            <v>15.25</v>
          </cell>
        </row>
        <row r="422">
          <cell r="I422">
            <v>5.25</v>
          </cell>
        </row>
        <row r="423">
          <cell r="I423">
            <v>15.5</v>
          </cell>
        </row>
        <row r="424">
          <cell r="I424">
            <v>5.25</v>
          </cell>
        </row>
        <row r="425">
          <cell r="I425">
            <v>5.25</v>
          </cell>
        </row>
        <row r="426">
          <cell r="I426">
            <v>6.25</v>
          </cell>
        </row>
        <row r="427">
          <cell r="I427">
            <v>5.75</v>
          </cell>
        </row>
        <row r="428">
          <cell r="I428">
            <v>0</v>
          </cell>
        </row>
        <row r="429">
          <cell r="I429">
            <v>10</v>
          </cell>
        </row>
        <row r="430">
          <cell r="I430">
            <v>6.75</v>
          </cell>
        </row>
        <row r="431">
          <cell r="I431">
            <v>7.5</v>
          </cell>
        </row>
        <row r="432">
          <cell r="I432">
            <v>11</v>
          </cell>
        </row>
        <row r="433">
          <cell r="I433">
            <v>15.75</v>
          </cell>
        </row>
        <row r="434">
          <cell r="I434">
            <v>5.25</v>
          </cell>
        </row>
        <row r="435">
          <cell r="I435">
            <v>5.25</v>
          </cell>
        </row>
        <row r="436">
          <cell r="I436">
            <v>11.5</v>
          </cell>
        </row>
        <row r="437">
          <cell r="I437">
            <v>5.5</v>
          </cell>
        </row>
        <row r="438">
          <cell r="I438">
            <v>10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11</v>
          </cell>
        </row>
        <row r="442">
          <cell r="I442">
            <v>0</v>
          </cell>
        </row>
        <row r="443">
          <cell r="I443">
            <v>8.5</v>
          </cell>
        </row>
        <row r="444">
          <cell r="I444">
            <v>6.5</v>
          </cell>
        </row>
        <row r="445">
          <cell r="I445">
            <v>5</v>
          </cell>
        </row>
        <row r="446">
          <cell r="I446">
            <v>7</v>
          </cell>
        </row>
        <row r="447">
          <cell r="I447">
            <v>8.5</v>
          </cell>
        </row>
        <row r="448">
          <cell r="I448">
            <v>10</v>
          </cell>
        </row>
        <row r="468">
          <cell r="I468">
            <v>0</v>
          </cell>
        </row>
        <row r="469">
          <cell r="I469">
            <v>10</v>
          </cell>
        </row>
        <row r="470">
          <cell r="I470">
            <v>12.5</v>
          </cell>
        </row>
        <row r="471">
          <cell r="I471">
            <v>6</v>
          </cell>
        </row>
        <row r="472">
          <cell r="I472">
            <v>14.5</v>
          </cell>
        </row>
        <row r="473">
          <cell r="I473">
            <v>15</v>
          </cell>
        </row>
        <row r="474">
          <cell r="I474">
            <v>13</v>
          </cell>
        </row>
        <row r="475">
          <cell r="I475">
            <v>12.5</v>
          </cell>
        </row>
        <row r="476">
          <cell r="I476">
            <v>5</v>
          </cell>
        </row>
        <row r="477">
          <cell r="I477">
            <v>10.25</v>
          </cell>
        </row>
        <row r="478">
          <cell r="I478">
            <v>0</v>
          </cell>
        </row>
        <row r="479">
          <cell r="I479">
            <v>13.25</v>
          </cell>
        </row>
        <row r="480">
          <cell r="I480">
            <v>12</v>
          </cell>
        </row>
        <row r="481">
          <cell r="I481">
            <v>11</v>
          </cell>
        </row>
        <row r="482">
          <cell r="I482">
            <v>4</v>
          </cell>
        </row>
        <row r="483">
          <cell r="I483">
            <v>13.5</v>
          </cell>
        </row>
        <row r="484">
          <cell r="I484">
            <v>8</v>
          </cell>
        </row>
        <row r="485">
          <cell r="I485">
            <v>10.25</v>
          </cell>
        </row>
        <row r="486">
          <cell r="I486">
            <v>13.5</v>
          </cell>
        </row>
        <row r="487">
          <cell r="I487">
            <v>6</v>
          </cell>
        </row>
        <row r="488">
          <cell r="I488">
            <v>13.5</v>
          </cell>
        </row>
        <row r="489">
          <cell r="I489">
            <v>0</v>
          </cell>
        </row>
        <row r="490">
          <cell r="I490">
            <v>0</v>
          </cell>
        </row>
        <row r="491">
          <cell r="I491">
            <v>12.5</v>
          </cell>
        </row>
        <row r="492">
          <cell r="I492">
            <v>0</v>
          </cell>
        </row>
        <row r="493">
          <cell r="I493">
            <v>10</v>
          </cell>
        </row>
        <row r="494">
          <cell r="I494">
            <v>10</v>
          </cell>
        </row>
        <row r="495">
          <cell r="I495">
            <v>11</v>
          </cell>
        </row>
        <row r="496">
          <cell r="I496">
            <v>10</v>
          </cell>
        </row>
        <row r="497">
          <cell r="I497">
            <v>11</v>
          </cell>
        </row>
        <row r="498">
          <cell r="I498">
            <v>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نتيجة السنة"/>
      <sheetName val="اعلان"/>
      <sheetName val="Feuil1"/>
      <sheetName val="كشف النقاط"/>
      <sheetName val="مداولات 1"/>
      <sheetName val="استدراك 1"/>
      <sheetName val="مداولات 2"/>
      <sheetName val="استدراك 2"/>
    </sheetNames>
    <sheetDataSet>
      <sheetData sheetId="0" refreshError="1"/>
      <sheetData sheetId="1" refreshError="1"/>
      <sheetData sheetId="2" refreshError="1"/>
      <sheetData sheetId="3">
        <row r="9">
          <cell r="I9">
            <v>49.5</v>
          </cell>
        </row>
        <row r="10">
          <cell r="I10">
            <v>82.5</v>
          </cell>
        </row>
        <row r="11">
          <cell r="I11">
            <v>64.5</v>
          </cell>
        </row>
        <row r="12">
          <cell r="I12">
            <v>47.25</v>
          </cell>
        </row>
        <row r="13">
          <cell r="I13">
            <v>69</v>
          </cell>
        </row>
        <row r="14">
          <cell r="I14">
            <v>67.5</v>
          </cell>
        </row>
        <row r="15">
          <cell r="I15">
            <v>0</v>
          </cell>
        </row>
        <row r="16">
          <cell r="I16">
            <v>81</v>
          </cell>
        </row>
        <row r="17">
          <cell r="I17">
            <v>60</v>
          </cell>
        </row>
        <row r="18">
          <cell r="I18">
            <v>27</v>
          </cell>
        </row>
        <row r="19">
          <cell r="I19">
            <v>24</v>
          </cell>
        </row>
        <row r="20">
          <cell r="I20">
            <v>0</v>
          </cell>
        </row>
        <row r="21">
          <cell r="I21">
            <v>66</v>
          </cell>
        </row>
        <row r="22">
          <cell r="I22">
            <v>51</v>
          </cell>
        </row>
        <row r="23">
          <cell r="I23">
            <v>30.75</v>
          </cell>
        </row>
        <row r="24">
          <cell r="I24">
            <v>56.25</v>
          </cell>
        </row>
        <row r="25">
          <cell r="I25">
            <v>51</v>
          </cell>
        </row>
        <row r="26">
          <cell r="I26">
            <v>78.75</v>
          </cell>
        </row>
        <row r="27">
          <cell r="I27">
            <v>57.75</v>
          </cell>
        </row>
        <row r="28">
          <cell r="I28">
            <v>19.5</v>
          </cell>
        </row>
        <row r="29">
          <cell r="I29">
            <v>25.5</v>
          </cell>
        </row>
        <row r="30">
          <cell r="I30">
            <v>63.75</v>
          </cell>
        </row>
        <row r="31">
          <cell r="I31">
            <v>27</v>
          </cell>
        </row>
        <row r="32">
          <cell r="I32">
            <v>25.5</v>
          </cell>
        </row>
        <row r="33">
          <cell r="I33">
            <v>39</v>
          </cell>
        </row>
        <row r="34">
          <cell r="I34">
            <v>22.5</v>
          </cell>
        </row>
        <row r="35">
          <cell r="I35">
            <v>34.5</v>
          </cell>
        </row>
        <row r="36">
          <cell r="I36">
            <v>0</v>
          </cell>
        </row>
        <row r="37">
          <cell r="I37">
            <v>60</v>
          </cell>
        </row>
        <row r="38">
          <cell r="I38">
            <v>0</v>
          </cell>
        </row>
        <row r="59">
          <cell r="I59">
            <v>60</v>
          </cell>
        </row>
        <row r="60">
          <cell r="I60">
            <v>54</v>
          </cell>
        </row>
        <row r="61">
          <cell r="I61">
            <v>87</v>
          </cell>
        </row>
        <row r="62">
          <cell r="I62">
            <v>63</v>
          </cell>
        </row>
        <row r="63">
          <cell r="I63">
            <v>69</v>
          </cell>
        </row>
        <row r="64">
          <cell r="I64">
            <v>42</v>
          </cell>
        </row>
        <row r="65">
          <cell r="I65">
            <v>0</v>
          </cell>
        </row>
        <row r="66">
          <cell r="I66">
            <v>48</v>
          </cell>
        </row>
        <row r="67">
          <cell r="I67">
            <v>48</v>
          </cell>
        </row>
        <row r="68">
          <cell r="I68">
            <v>36</v>
          </cell>
        </row>
        <row r="69">
          <cell r="I69">
            <v>81</v>
          </cell>
        </row>
        <row r="70">
          <cell r="I70">
            <v>0</v>
          </cell>
        </row>
        <row r="71">
          <cell r="I71">
            <v>63</v>
          </cell>
        </row>
        <row r="72">
          <cell r="I72">
            <v>72</v>
          </cell>
        </row>
        <row r="73">
          <cell r="I73">
            <v>51</v>
          </cell>
        </row>
        <row r="74">
          <cell r="I74">
            <v>60</v>
          </cell>
        </row>
        <row r="75">
          <cell r="I75">
            <v>45</v>
          </cell>
        </row>
        <row r="76">
          <cell r="I76">
            <v>69</v>
          </cell>
        </row>
        <row r="77">
          <cell r="I77">
            <v>66</v>
          </cell>
        </row>
        <row r="78">
          <cell r="I78">
            <v>72</v>
          </cell>
        </row>
        <row r="79">
          <cell r="I79">
            <v>78</v>
          </cell>
        </row>
        <row r="80">
          <cell r="I80">
            <v>87</v>
          </cell>
        </row>
        <row r="81">
          <cell r="I81">
            <v>90</v>
          </cell>
        </row>
        <row r="82">
          <cell r="I82">
            <v>63</v>
          </cell>
        </row>
        <row r="83">
          <cell r="I83">
            <v>90</v>
          </cell>
        </row>
        <row r="84">
          <cell r="I84">
            <v>90</v>
          </cell>
        </row>
        <row r="85">
          <cell r="I85">
            <v>78</v>
          </cell>
        </row>
        <row r="86">
          <cell r="I86">
            <v>66</v>
          </cell>
        </row>
        <row r="87">
          <cell r="I87">
            <v>69</v>
          </cell>
        </row>
        <row r="88">
          <cell r="I88">
            <v>66</v>
          </cell>
        </row>
        <row r="107">
          <cell r="I107">
            <v>54</v>
          </cell>
        </row>
        <row r="108">
          <cell r="I108">
            <v>47.25</v>
          </cell>
        </row>
        <row r="109">
          <cell r="I109">
            <v>60.75</v>
          </cell>
        </row>
        <row r="110">
          <cell r="I110">
            <v>64.5</v>
          </cell>
        </row>
        <row r="111">
          <cell r="I111">
            <v>72.75</v>
          </cell>
        </row>
        <row r="112">
          <cell r="I112">
            <v>51</v>
          </cell>
        </row>
        <row r="113">
          <cell r="I113">
            <v>0</v>
          </cell>
        </row>
        <row r="114">
          <cell r="I114">
            <v>66.75</v>
          </cell>
        </row>
        <row r="115">
          <cell r="I115">
            <v>41.25</v>
          </cell>
        </row>
        <row r="116">
          <cell r="I116">
            <v>48</v>
          </cell>
        </row>
        <row r="117">
          <cell r="I117">
            <v>63.75</v>
          </cell>
        </row>
        <row r="118">
          <cell r="I118">
            <v>0</v>
          </cell>
        </row>
        <row r="119">
          <cell r="I119">
            <v>53.25</v>
          </cell>
        </row>
        <row r="120">
          <cell r="I120">
            <v>71.25</v>
          </cell>
        </row>
        <row r="121">
          <cell r="I121">
            <v>51.75</v>
          </cell>
        </row>
        <row r="122">
          <cell r="I122">
            <v>65.25</v>
          </cell>
        </row>
        <row r="123">
          <cell r="I123">
            <v>51.75</v>
          </cell>
        </row>
        <row r="124">
          <cell r="I124">
            <v>62.25</v>
          </cell>
        </row>
        <row r="125">
          <cell r="I125">
            <v>42.75</v>
          </cell>
        </row>
        <row r="126">
          <cell r="I126">
            <v>64.5</v>
          </cell>
        </row>
        <row r="127">
          <cell r="I127">
            <v>69</v>
          </cell>
        </row>
        <row r="128">
          <cell r="I128">
            <v>54.75</v>
          </cell>
        </row>
        <row r="129">
          <cell r="I129">
            <v>63</v>
          </cell>
        </row>
        <row r="130">
          <cell r="I130">
            <v>72.75</v>
          </cell>
        </row>
        <row r="131">
          <cell r="I131">
            <v>66.75</v>
          </cell>
        </row>
        <row r="132">
          <cell r="I132">
            <v>41.25</v>
          </cell>
        </row>
        <row r="133">
          <cell r="I133">
            <v>65.25</v>
          </cell>
        </row>
        <row r="134">
          <cell r="I134">
            <v>60</v>
          </cell>
        </row>
        <row r="135">
          <cell r="I135">
            <v>42.75</v>
          </cell>
        </row>
        <row r="136">
          <cell r="I136">
            <v>79.5</v>
          </cell>
        </row>
        <row r="156">
          <cell r="I156">
            <v>31.5</v>
          </cell>
        </row>
        <row r="157">
          <cell r="I157">
            <v>33.75</v>
          </cell>
        </row>
        <row r="158">
          <cell r="I158">
            <v>46.5</v>
          </cell>
        </row>
        <row r="159">
          <cell r="I159">
            <v>36.75</v>
          </cell>
        </row>
        <row r="160">
          <cell r="I160">
            <v>44.625</v>
          </cell>
        </row>
        <row r="161">
          <cell r="I161">
            <v>33</v>
          </cell>
        </row>
        <row r="162">
          <cell r="I162">
            <v>0</v>
          </cell>
        </row>
        <row r="163">
          <cell r="I163">
            <v>25.5</v>
          </cell>
        </row>
        <row r="164">
          <cell r="I164">
            <v>40.5</v>
          </cell>
        </row>
        <row r="165">
          <cell r="I165">
            <v>27.75</v>
          </cell>
        </row>
        <row r="166">
          <cell r="I166">
            <v>27</v>
          </cell>
        </row>
        <row r="167">
          <cell r="I167">
            <v>0</v>
          </cell>
        </row>
        <row r="168">
          <cell r="I168">
            <v>30</v>
          </cell>
        </row>
        <row r="169">
          <cell r="I169">
            <v>36.375</v>
          </cell>
        </row>
        <row r="170">
          <cell r="I170">
            <v>44.25</v>
          </cell>
        </row>
        <row r="171">
          <cell r="I171">
            <v>41.625</v>
          </cell>
        </row>
        <row r="172">
          <cell r="I172">
            <v>30</v>
          </cell>
        </row>
        <row r="173">
          <cell r="I173">
            <v>43.5</v>
          </cell>
        </row>
        <row r="174">
          <cell r="I174">
            <v>39</v>
          </cell>
        </row>
        <row r="175">
          <cell r="I175">
            <v>36.75</v>
          </cell>
        </row>
        <row r="176">
          <cell r="I176">
            <v>30</v>
          </cell>
        </row>
        <row r="177">
          <cell r="I177">
            <v>33.75</v>
          </cell>
        </row>
        <row r="178">
          <cell r="I178">
            <v>18</v>
          </cell>
        </row>
        <row r="179">
          <cell r="I179">
            <v>15.75</v>
          </cell>
        </row>
        <row r="180">
          <cell r="I180">
            <v>19.5</v>
          </cell>
        </row>
        <row r="181">
          <cell r="I181">
            <v>24.75</v>
          </cell>
        </row>
        <row r="182">
          <cell r="I182">
            <v>25.5</v>
          </cell>
        </row>
        <row r="183">
          <cell r="I183">
            <v>0</v>
          </cell>
        </row>
        <row r="184">
          <cell r="I184">
            <v>24.75</v>
          </cell>
        </row>
        <row r="185">
          <cell r="I185">
            <v>0</v>
          </cell>
        </row>
        <row r="203">
          <cell r="I203">
            <v>45.75</v>
          </cell>
        </row>
        <row r="204">
          <cell r="I204">
            <v>30</v>
          </cell>
        </row>
        <row r="205">
          <cell r="I205">
            <v>39.75</v>
          </cell>
        </row>
        <row r="206">
          <cell r="I206">
            <v>43.5</v>
          </cell>
        </row>
        <row r="207">
          <cell r="I207">
            <v>27.75</v>
          </cell>
        </row>
        <row r="208">
          <cell r="I208">
            <v>24.75</v>
          </cell>
        </row>
        <row r="209">
          <cell r="I209">
            <v>0</v>
          </cell>
        </row>
        <row r="210">
          <cell r="I210">
            <v>42</v>
          </cell>
        </row>
        <row r="211">
          <cell r="I211">
            <v>27</v>
          </cell>
        </row>
        <row r="212">
          <cell r="I212">
            <v>23.25</v>
          </cell>
        </row>
        <row r="213">
          <cell r="I213">
            <v>44.25</v>
          </cell>
        </row>
        <row r="214">
          <cell r="I214">
            <v>0</v>
          </cell>
        </row>
        <row r="215">
          <cell r="I215">
            <v>19.5</v>
          </cell>
        </row>
        <row r="216">
          <cell r="I216">
            <v>40.5</v>
          </cell>
        </row>
        <row r="217">
          <cell r="I217">
            <v>27</v>
          </cell>
        </row>
        <row r="218">
          <cell r="I218">
            <v>39</v>
          </cell>
        </row>
        <row r="219">
          <cell r="I219">
            <v>34.5</v>
          </cell>
        </row>
        <row r="220">
          <cell r="I220">
            <v>28.5</v>
          </cell>
        </row>
        <row r="221">
          <cell r="I221">
            <v>22.5</v>
          </cell>
        </row>
        <row r="222">
          <cell r="I222">
            <v>37.5</v>
          </cell>
        </row>
        <row r="223">
          <cell r="I223">
            <v>24</v>
          </cell>
        </row>
        <row r="224">
          <cell r="I224">
            <v>21</v>
          </cell>
        </row>
        <row r="225">
          <cell r="I225">
            <v>31.5</v>
          </cell>
        </row>
        <row r="226">
          <cell r="I226">
            <v>31.5</v>
          </cell>
        </row>
        <row r="227">
          <cell r="I227">
            <v>37.5</v>
          </cell>
        </row>
        <row r="228">
          <cell r="I228">
            <v>36</v>
          </cell>
        </row>
        <row r="229">
          <cell r="I229">
            <v>36</v>
          </cell>
        </row>
        <row r="230">
          <cell r="I230">
            <v>31.5</v>
          </cell>
        </row>
        <row r="231">
          <cell r="I231">
            <v>45</v>
          </cell>
        </row>
        <row r="232">
          <cell r="I232">
            <v>0</v>
          </cell>
        </row>
        <row r="250">
          <cell r="I250">
            <v>36</v>
          </cell>
        </row>
        <row r="251">
          <cell r="I251">
            <v>42</v>
          </cell>
        </row>
        <row r="252">
          <cell r="I252">
            <v>34.5</v>
          </cell>
        </row>
        <row r="253">
          <cell r="I253">
            <v>37.5</v>
          </cell>
        </row>
        <row r="254">
          <cell r="I254">
            <v>39</v>
          </cell>
        </row>
        <row r="255">
          <cell r="I255">
            <v>34.5</v>
          </cell>
        </row>
        <row r="256">
          <cell r="I256">
            <v>0</v>
          </cell>
        </row>
        <row r="257">
          <cell r="I257">
            <v>36</v>
          </cell>
        </row>
        <row r="258">
          <cell r="I258">
            <v>30</v>
          </cell>
        </row>
        <row r="259">
          <cell r="I259">
            <v>28.5</v>
          </cell>
        </row>
        <row r="260">
          <cell r="I260">
            <v>42</v>
          </cell>
        </row>
        <row r="261">
          <cell r="I261">
            <v>0</v>
          </cell>
        </row>
        <row r="262">
          <cell r="I262">
            <v>30</v>
          </cell>
        </row>
        <row r="263">
          <cell r="I263">
            <v>37.5</v>
          </cell>
        </row>
        <row r="264">
          <cell r="I264">
            <v>37.5</v>
          </cell>
        </row>
        <row r="265">
          <cell r="I265">
            <v>37.5</v>
          </cell>
        </row>
        <row r="266">
          <cell r="I266">
            <v>36</v>
          </cell>
        </row>
        <row r="267">
          <cell r="I267">
            <v>36</v>
          </cell>
        </row>
        <row r="268">
          <cell r="I268">
            <v>30</v>
          </cell>
        </row>
        <row r="269">
          <cell r="I269">
            <v>31.5</v>
          </cell>
        </row>
        <row r="270">
          <cell r="I270">
            <v>31.5</v>
          </cell>
        </row>
        <row r="271">
          <cell r="I271">
            <v>43.5</v>
          </cell>
        </row>
        <row r="272">
          <cell r="I272">
            <v>22.5</v>
          </cell>
        </row>
        <row r="273">
          <cell r="I273">
            <v>24</v>
          </cell>
        </row>
        <row r="274">
          <cell r="I274">
            <v>37.5</v>
          </cell>
        </row>
        <row r="275">
          <cell r="I275">
            <v>34.5</v>
          </cell>
        </row>
        <row r="276">
          <cell r="I276">
            <v>25.5</v>
          </cell>
        </row>
        <row r="277">
          <cell r="I277">
            <v>31.5</v>
          </cell>
        </row>
        <row r="278">
          <cell r="I278">
            <v>36</v>
          </cell>
        </row>
        <row r="279">
          <cell r="I279">
            <v>37.5</v>
          </cell>
        </row>
        <row r="300">
          <cell r="I300">
            <v>8.33</v>
          </cell>
        </row>
        <row r="301">
          <cell r="I301">
            <v>11.5</v>
          </cell>
        </row>
        <row r="302">
          <cell r="I302">
            <v>11.164999999999999</v>
          </cell>
        </row>
        <row r="303">
          <cell r="I303">
            <v>11.5</v>
          </cell>
        </row>
        <row r="304">
          <cell r="I304">
            <v>8.5</v>
          </cell>
        </row>
        <row r="305">
          <cell r="I305">
            <v>11.664999999999999</v>
          </cell>
        </row>
        <row r="306">
          <cell r="I306">
            <v>0</v>
          </cell>
        </row>
        <row r="307">
          <cell r="I307">
            <v>7.5</v>
          </cell>
        </row>
        <row r="308">
          <cell r="I308">
            <v>8.6649999999999991</v>
          </cell>
        </row>
        <row r="309">
          <cell r="I309">
            <v>9.6649999999999991</v>
          </cell>
        </row>
        <row r="310">
          <cell r="I310">
            <v>12.164999999999999</v>
          </cell>
        </row>
        <row r="311">
          <cell r="I311">
            <v>0</v>
          </cell>
        </row>
        <row r="312">
          <cell r="I312">
            <v>8</v>
          </cell>
        </row>
        <row r="313">
          <cell r="I313">
            <v>9.6649999999999991</v>
          </cell>
        </row>
        <row r="314">
          <cell r="I314">
            <v>7.5</v>
          </cell>
        </row>
        <row r="315">
          <cell r="I315">
            <v>9.5</v>
          </cell>
        </row>
        <row r="316">
          <cell r="I316">
            <v>9</v>
          </cell>
        </row>
        <row r="317">
          <cell r="I317">
            <v>8.83</v>
          </cell>
        </row>
        <row r="318">
          <cell r="I318">
            <v>6.33</v>
          </cell>
        </row>
        <row r="319">
          <cell r="I319">
            <v>8.4149999999999991</v>
          </cell>
        </row>
        <row r="320">
          <cell r="I320">
            <v>8</v>
          </cell>
        </row>
        <row r="321">
          <cell r="I321">
            <v>4</v>
          </cell>
        </row>
        <row r="322">
          <cell r="I322">
            <v>2.83</v>
          </cell>
        </row>
        <row r="323">
          <cell r="I323">
            <v>6.5</v>
          </cell>
        </row>
        <row r="324">
          <cell r="I324">
            <v>0.5</v>
          </cell>
        </row>
        <row r="325">
          <cell r="I325">
            <v>9.1649999999999991</v>
          </cell>
        </row>
        <row r="326">
          <cell r="I326">
            <v>6</v>
          </cell>
        </row>
        <row r="327">
          <cell r="I327">
            <v>0</v>
          </cell>
        </row>
        <row r="328">
          <cell r="I328">
            <v>5</v>
          </cell>
        </row>
        <row r="329">
          <cell r="I329">
            <v>10</v>
          </cell>
        </row>
        <row r="350">
          <cell r="I350">
            <v>17.5</v>
          </cell>
        </row>
        <row r="351">
          <cell r="I351">
            <v>24</v>
          </cell>
        </row>
        <row r="352">
          <cell r="I352">
            <v>22</v>
          </cell>
        </row>
        <row r="353">
          <cell r="I353">
            <v>25</v>
          </cell>
        </row>
        <row r="354">
          <cell r="I354">
            <v>29</v>
          </cell>
        </row>
        <row r="355">
          <cell r="I355">
            <v>27</v>
          </cell>
        </row>
        <row r="356">
          <cell r="I356">
            <v>0</v>
          </cell>
        </row>
        <row r="357">
          <cell r="I357">
            <v>24</v>
          </cell>
        </row>
        <row r="358">
          <cell r="I358">
            <v>11</v>
          </cell>
        </row>
        <row r="359">
          <cell r="I359">
            <v>8</v>
          </cell>
        </row>
        <row r="360">
          <cell r="I360">
            <v>24</v>
          </cell>
        </row>
        <row r="361">
          <cell r="I361">
            <v>0</v>
          </cell>
        </row>
        <row r="362">
          <cell r="I362">
            <v>12</v>
          </cell>
        </row>
        <row r="363">
          <cell r="I363">
            <v>27</v>
          </cell>
        </row>
        <row r="364">
          <cell r="I364">
            <v>9.5</v>
          </cell>
        </row>
        <row r="365">
          <cell r="I365">
            <v>26.5</v>
          </cell>
        </row>
        <row r="366">
          <cell r="I366">
            <v>14</v>
          </cell>
        </row>
        <row r="367">
          <cell r="I367">
            <v>28</v>
          </cell>
        </row>
        <row r="368">
          <cell r="I368">
            <v>20</v>
          </cell>
        </row>
        <row r="369">
          <cell r="I369">
            <v>22.5</v>
          </cell>
        </row>
        <row r="370">
          <cell r="I370">
            <v>23</v>
          </cell>
        </row>
        <row r="371">
          <cell r="I371">
            <v>21.5</v>
          </cell>
        </row>
        <row r="372">
          <cell r="I372">
            <v>24</v>
          </cell>
        </row>
        <row r="373">
          <cell r="I373">
            <v>20</v>
          </cell>
        </row>
        <row r="374">
          <cell r="I374">
            <v>15.5</v>
          </cell>
        </row>
        <row r="375">
          <cell r="I375">
            <v>23.5</v>
          </cell>
        </row>
        <row r="376">
          <cell r="I376">
            <v>23.5</v>
          </cell>
        </row>
        <row r="377">
          <cell r="I377">
            <v>0</v>
          </cell>
        </row>
        <row r="378">
          <cell r="I378">
            <v>8</v>
          </cell>
        </row>
        <row r="379">
          <cell r="I379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نتيجة السنة"/>
      <sheetName val="اعلان"/>
      <sheetName val="كشف النقاط"/>
      <sheetName val="مداولات 1"/>
      <sheetName val="استدراك 1"/>
      <sheetName val="مداولات 2"/>
      <sheetName val="استدراك 2"/>
    </sheetNames>
    <sheetDataSet>
      <sheetData sheetId="0" refreshError="1"/>
      <sheetData sheetId="1" refreshError="1"/>
      <sheetData sheetId="2" refreshError="1"/>
      <sheetData sheetId="3">
        <row r="9">
          <cell r="I9">
            <v>63</v>
          </cell>
        </row>
        <row r="10">
          <cell r="I10">
            <v>78</v>
          </cell>
        </row>
        <row r="11">
          <cell r="I11">
            <v>0</v>
          </cell>
        </row>
        <row r="12">
          <cell r="I12">
            <v>70.5</v>
          </cell>
        </row>
        <row r="13">
          <cell r="I13">
            <v>70.5</v>
          </cell>
        </row>
        <row r="14">
          <cell r="I14">
            <v>79.5</v>
          </cell>
        </row>
        <row r="15">
          <cell r="I15">
            <v>70.5</v>
          </cell>
        </row>
        <row r="16">
          <cell r="I16">
            <v>75</v>
          </cell>
        </row>
        <row r="17">
          <cell r="I17">
            <v>64.5</v>
          </cell>
        </row>
        <row r="18">
          <cell r="I18">
            <v>76.5</v>
          </cell>
        </row>
        <row r="19">
          <cell r="I19">
            <v>75</v>
          </cell>
        </row>
        <row r="20">
          <cell r="I20">
            <v>64.5</v>
          </cell>
        </row>
        <row r="21">
          <cell r="I21">
            <v>55.5</v>
          </cell>
        </row>
        <row r="22">
          <cell r="I22">
            <v>82.5</v>
          </cell>
        </row>
        <row r="23">
          <cell r="I23">
            <v>67.5</v>
          </cell>
        </row>
        <row r="24">
          <cell r="I24">
            <v>51</v>
          </cell>
        </row>
        <row r="25">
          <cell r="I25">
            <v>93</v>
          </cell>
        </row>
        <row r="26">
          <cell r="I26">
            <v>78</v>
          </cell>
        </row>
        <row r="27">
          <cell r="I27">
            <v>84</v>
          </cell>
        </row>
        <row r="28">
          <cell r="I28">
            <v>72</v>
          </cell>
        </row>
        <row r="29">
          <cell r="I29">
            <v>67.5</v>
          </cell>
        </row>
        <row r="30">
          <cell r="I30">
            <v>82.5</v>
          </cell>
        </row>
        <row r="31">
          <cell r="I31">
            <v>91.5</v>
          </cell>
        </row>
        <row r="32">
          <cell r="I32">
            <v>87</v>
          </cell>
        </row>
        <row r="33">
          <cell r="I33">
            <v>84</v>
          </cell>
        </row>
        <row r="34">
          <cell r="I34">
            <v>78</v>
          </cell>
        </row>
        <row r="62">
          <cell r="I62">
            <v>36</v>
          </cell>
        </row>
        <row r="63">
          <cell r="I63">
            <v>72</v>
          </cell>
        </row>
        <row r="64">
          <cell r="I64">
            <v>0</v>
          </cell>
        </row>
        <row r="65">
          <cell r="I65">
            <v>72</v>
          </cell>
        </row>
        <row r="66">
          <cell r="I66">
            <v>55.5</v>
          </cell>
        </row>
        <row r="67">
          <cell r="I67">
            <v>81</v>
          </cell>
        </row>
        <row r="68">
          <cell r="I68">
            <v>54</v>
          </cell>
        </row>
        <row r="69">
          <cell r="I69">
            <v>62.25</v>
          </cell>
        </row>
        <row r="70">
          <cell r="I70">
            <v>81</v>
          </cell>
        </row>
        <row r="71">
          <cell r="I71">
            <v>90</v>
          </cell>
        </row>
        <row r="72">
          <cell r="I72">
            <v>66</v>
          </cell>
        </row>
        <row r="73">
          <cell r="I73">
            <v>60</v>
          </cell>
        </row>
        <row r="74">
          <cell r="I74">
            <v>36</v>
          </cell>
        </row>
        <row r="75">
          <cell r="I75">
            <v>72.75</v>
          </cell>
        </row>
        <row r="76">
          <cell r="I76">
            <v>57</v>
          </cell>
        </row>
        <row r="77">
          <cell r="I77">
            <v>54</v>
          </cell>
        </row>
        <row r="78">
          <cell r="I78">
            <v>96</v>
          </cell>
        </row>
        <row r="79">
          <cell r="I79">
            <v>64.5</v>
          </cell>
        </row>
        <row r="80">
          <cell r="I80">
            <v>44.25</v>
          </cell>
        </row>
        <row r="81">
          <cell r="I81">
            <v>69.75</v>
          </cell>
        </row>
        <row r="82">
          <cell r="I82">
            <v>42</v>
          </cell>
        </row>
        <row r="83">
          <cell r="I83">
            <v>93</v>
          </cell>
        </row>
        <row r="84">
          <cell r="I84">
            <v>93</v>
          </cell>
        </row>
        <row r="85">
          <cell r="I85">
            <v>79.5</v>
          </cell>
        </row>
        <row r="86">
          <cell r="I86">
            <v>36</v>
          </cell>
        </row>
        <row r="87">
          <cell r="I87">
            <v>48</v>
          </cell>
        </row>
        <row r="106">
          <cell r="I106">
            <v>58.75</v>
          </cell>
        </row>
        <row r="107">
          <cell r="I107">
            <v>90</v>
          </cell>
        </row>
        <row r="108">
          <cell r="I108">
            <v>35</v>
          </cell>
        </row>
        <row r="109">
          <cell r="I109">
            <v>56.25</v>
          </cell>
        </row>
        <row r="110">
          <cell r="I110">
            <v>61.25</v>
          </cell>
        </row>
        <row r="111">
          <cell r="I111">
            <v>56.25</v>
          </cell>
        </row>
        <row r="112">
          <cell r="I112">
            <v>72.5</v>
          </cell>
        </row>
        <row r="113">
          <cell r="I113">
            <v>74.375</v>
          </cell>
        </row>
        <row r="114">
          <cell r="I114">
            <v>83.125</v>
          </cell>
        </row>
        <row r="115">
          <cell r="I115">
            <v>78.125</v>
          </cell>
        </row>
        <row r="116">
          <cell r="I116">
            <v>77.5</v>
          </cell>
        </row>
        <row r="117">
          <cell r="I117">
            <v>67.5</v>
          </cell>
        </row>
        <row r="118">
          <cell r="I118">
            <v>50</v>
          </cell>
        </row>
        <row r="119">
          <cell r="I119">
            <v>65</v>
          </cell>
        </row>
        <row r="120">
          <cell r="I120">
            <v>52.5</v>
          </cell>
        </row>
        <row r="121">
          <cell r="I121">
            <v>56.25</v>
          </cell>
        </row>
        <row r="122">
          <cell r="I122">
            <v>60</v>
          </cell>
        </row>
        <row r="123">
          <cell r="I123">
            <v>73.125</v>
          </cell>
        </row>
        <row r="124">
          <cell r="I124">
            <v>52.5</v>
          </cell>
        </row>
        <row r="125">
          <cell r="I125">
            <v>56.25</v>
          </cell>
        </row>
        <row r="126">
          <cell r="I126">
            <v>69.375</v>
          </cell>
        </row>
        <row r="127">
          <cell r="I127">
            <v>83.75</v>
          </cell>
        </row>
        <row r="128">
          <cell r="I128">
            <v>72.5</v>
          </cell>
        </row>
        <row r="129">
          <cell r="I129">
            <v>58.75</v>
          </cell>
        </row>
        <row r="130">
          <cell r="I130">
            <v>60</v>
          </cell>
        </row>
        <row r="131">
          <cell r="I131">
            <v>45</v>
          </cell>
        </row>
        <row r="156">
          <cell r="I156">
            <v>22.5</v>
          </cell>
        </row>
        <row r="157">
          <cell r="I157">
            <v>42.375</v>
          </cell>
        </row>
        <row r="158">
          <cell r="I158">
            <v>0</v>
          </cell>
        </row>
        <row r="159">
          <cell r="I159">
            <v>25.875</v>
          </cell>
        </row>
        <row r="160">
          <cell r="I160">
            <v>29.25</v>
          </cell>
        </row>
        <row r="161">
          <cell r="I161">
            <v>34.5</v>
          </cell>
        </row>
        <row r="162">
          <cell r="I162">
            <v>30.75</v>
          </cell>
        </row>
        <row r="163">
          <cell r="I163">
            <v>26.25</v>
          </cell>
        </row>
        <row r="164">
          <cell r="I164">
            <v>34.5</v>
          </cell>
        </row>
        <row r="165">
          <cell r="I165">
            <v>25.5</v>
          </cell>
        </row>
        <row r="166">
          <cell r="I166">
            <v>34.125</v>
          </cell>
        </row>
        <row r="167">
          <cell r="I167">
            <v>38.625</v>
          </cell>
        </row>
        <row r="168">
          <cell r="I168">
            <v>26.25</v>
          </cell>
        </row>
        <row r="169">
          <cell r="I169">
            <v>31.125</v>
          </cell>
        </row>
        <row r="170">
          <cell r="I170">
            <v>32.25</v>
          </cell>
        </row>
        <row r="171">
          <cell r="I171">
            <v>22.5</v>
          </cell>
        </row>
        <row r="172">
          <cell r="I172">
            <v>40.5</v>
          </cell>
        </row>
        <row r="173">
          <cell r="I173">
            <v>45.75</v>
          </cell>
        </row>
        <row r="174">
          <cell r="I174">
            <v>32.25</v>
          </cell>
        </row>
        <row r="175">
          <cell r="I175">
            <v>32.25</v>
          </cell>
        </row>
        <row r="176">
          <cell r="I176">
            <v>25.875</v>
          </cell>
        </row>
        <row r="177">
          <cell r="I177">
            <v>49.5</v>
          </cell>
        </row>
        <row r="178">
          <cell r="I178">
            <v>43.125</v>
          </cell>
        </row>
        <row r="179">
          <cell r="I179">
            <v>37.125</v>
          </cell>
        </row>
        <row r="180">
          <cell r="I180">
            <v>27.75</v>
          </cell>
        </row>
        <row r="181">
          <cell r="I181">
            <v>27.75</v>
          </cell>
        </row>
        <row r="204">
          <cell r="I204">
            <v>39.75</v>
          </cell>
        </row>
        <row r="205">
          <cell r="I205">
            <v>42</v>
          </cell>
        </row>
        <row r="206">
          <cell r="I206">
            <v>19.5</v>
          </cell>
        </row>
        <row r="207">
          <cell r="I207">
            <v>39.75</v>
          </cell>
        </row>
        <row r="208">
          <cell r="I208">
            <v>24</v>
          </cell>
        </row>
        <row r="209">
          <cell r="I209">
            <v>40.5</v>
          </cell>
        </row>
        <row r="210">
          <cell r="I210">
            <v>28.5</v>
          </cell>
        </row>
        <row r="211">
          <cell r="I211">
            <v>41.25</v>
          </cell>
        </row>
        <row r="212">
          <cell r="I212">
            <v>39.75</v>
          </cell>
        </row>
        <row r="213">
          <cell r="I213">
            <v>37.5</v>
          </cell>
        </row>
        <row r="214">
          <cell r="I214">
            <v>36.75</v>
          </cell>
        </row>
        <row r="215">
          <cell r="I215">
            <v>30.75</v>
          </cell>
        </row>
        <row r="216">
          <cell r="I216">
            <v>32.25</v>
          </cell>
        </row>
        <row r="217">
          <cell r="I217">
            <v>38.25</v>
          </cell>
        </row>
        <row r="218">
          <cell r="I218">
            <v>33</v>
          </cell>
        </row>
        <row r="219">
          <cell r="I219">
            <v>35.25</v>
          </cell>
        </row>
        <row r="220">
          <cell r="I220">
            <v>44.25</v>
          </cell>
        </row>
        <row r="221">
          <cell r="I221">
            <v>41.25</v>
          </cell>
        </row>
        <row r="222">
          <cell r="I222">
            <v>36.75</v>
          </cell>
        </row>
        <row r="223">
          <cell r="I223">
            <v>41.25</v>
          </cell>
        </row>
        <row r="224">
          <cell r="I224">
            <v>38.25</v>
          </cell>
        </row>
        <row r="225">
          <cell r="I225">
            <v>42</v>
          </cell>
        </row>
        <row r="226">
          <cell r="I226">
            <v>42</v>
          </cell>
        </row>
        <row r="227">
          <cell r="I227">
            <v>42</v>
          </cell>
        </row>
        <row r="228">
          <cell r="I228">
            <v>39</v>
          </cell>
        </row>
        <row r="229">
          <cell r="I229">
            <v>37.5</v>
          </cell>
        </row>
        <row r="250">
          <cell r="I250">
            <v>33</v>
          </cell>
        </row>
        <row r="251">
          <cell r="I251">
            <v>45</v>
          </cell>
        </row>
        <row r="252">
          <cell r="I252">
            <v>0</v>
          </cell>
        </row>
        <row r="253">
          <cell r="I253">
            <v>30</v>
          </cell>
        </row>
        <row r="254">
          <cell r="I254">
            <v>36</v>
          </cell>
        </row>
        <row r="255">
          <cell r="I255">
            <v>24</v>
          </cell>
        </row>
        <row r="256">
          <cell r="I256">
            <v>36</v>
          </cell>
        </row>
        <row r="257">
          <cell r="I257">
            <v>48</v>
          </cell>
        </row>
        <row r="258">
          <cell r="I258">
            <v>27</v>
          </cell>
        </row>
        <row r="259">
          <cell r="I259">
            <v>33</v>
          </cell>
        </row>
        <row r="260">
          <cell r="I260">
            <v>45</v>
          </cell>
        </row>
        <row r="261">
          <cell r="I261">
            <v>39</v>
          </cell>
        </row>
        <row r="262">
          <cell r="I262">
            <v>27</v>
          </cell>
        </row>
        <row r="263">
          <cell r="I263">
            <v>30</v>
          </cell>
        </row>
        <row r="264">
          <cell r="I264">
            <v>24</v>
          </cell>
        </row>
        <row r="265">
          <cell r="I265">
            <v>33</v>
          </cell>
        </row>
        <row r="266">
          <cell r="I266">
            <v>48</v>
          </cell>
        </row>
        <row r="267">
          <cell r="I267">
            <v>39</v>
          </cell>
        </row>
        <row r="268">
          <cell r="I268">
            <v>33</v>
          </cell>
        </row>
        <row r="269">
          <cell r="I269">
            <v>18</v>
          </cell>
        </row>
        <row r="270">
          <cell r="I270">
            <v>21</v>
          </cell>
        </row>
        <row r="271">
          <cell r="I271">
            <v>48</v>
          </cell>
        </row>
        <row r="272">
          <cell r="I272">
            <v>45</v>
          </cell>
        </row>
        <row r="273">
          <cell r="I273">
            <v>45</v>
          </cell>
        </row>
        <row r="274">
          <cell r="I274">
            <v>18</v>
          </cell>
        </row>
        <row r="275">
          <cell r="I275">
            <v>30</v>
          </cell>
        </row>
        <row r="301">
          <cell r="I301">
            <v>11</v>
          </cell>
        </row>
        <row r="302">
          <cell r="I302">
            <v>26.5</v>
          </cell>
        </row>
        <row r="303">
          <cell r="I303">
            <v>0</v>
          </cell>
        </row>
        <row r="304">
          <cell r="I304">
            <v>15</v>
          </cell>
        </row>
        <row r="305">
          <cell r="I305">
            <v>21.25</v>
          </cell>
        </row>
        <row r="306">
          <cell r="I306">
            <v>22.5</v>
          </cell>
        </row>
        <row r="307">
          <cell r="I307">
            <v>29</v>
          </cell>
        </row>
        <row r="308">
          <cell r="I308">
            <v>21</v>
          </cell>
        </row>
        <row r="309">
          <cell r="I309">
            <v>22</v>
          </cell>
        </row>
        <row r="310">
          <cell r="I310">
            <v>12.5</v>
          </cell>
        </row>
        <row r="311">
          <cell r="I311">
            <v>13.75</v>
          </cell>
        </row>
        <row r="312">
          <cell r="I312">
            <v>24</v>
          </cell>
        </row>
        <row r="313">
          <cell r="I313">
            <v>14</v>
          </cell>
        </row>
        <row r="314">
          <cell r="I314">
            <v>11</v>
          </cell>
        </row>
        <row r="315">
          <cell r="I315">
            <v>12</v>
          </cell>
        </row>
        <row r="316">
          <cell r="I316">
            <v>25</v>
          </cell>
        </row>
        <row r="317">
          <cell r="I317">
            <v>32.5</v>
          </cell>
        </row>
        <row r="318">
          <cell r="I318">
            <v>25.5</v>
          </cell>
        </row>
        <row r="319">
          <cell r="I319">
            <v>15</v>
          </cell>
        </row>
        <row r="320">
          <cell r="I320">
            <v>29.75</v>
          </cell>
        </row>
        <row r="321">
          <cell r="I321">
            <v>13</v>
          </cell>
        </row>
        <row r="322">
          <cell r="I322">
            <v>25</v>
          </cell>
        </row>
        <row r="323">
          <cell r="I323">
            <v>34.5</v>
          </cell>
        </row>
        <row r="324">
          <cell r="I324">
            <v>28</v>
          </cell>
        </row>
        <row r="325">
          <cell r="I325">
            <v>22.5</v>
          </cell>
        </row>
        <row r="326">
          <cell r="I326">
            <v>21</v>
          </cell>
        </row>
        <row r="346">
          <cell r="I346">
            <v>14.5</v>
          </cell>
        </row>
        <row r="347">
          <cell r="I347">
            <v>31</v>
          </cell>
        </row>
        <row r="348">
          <cell r="I348">
            <v>0</v>
          </cell>
        </row>
        <row r="349">
          <cell r="I349">
            <v>20.25</v>
          </cell>
        </row>
        <row r="350">
          <cell r="I350">
            <v>22.5</v>
          </cell>
        </row>
        <row r="351">
          <cell r="I351">
            <v>24.75</v>
          </cell>
        </row>
        <row r="352">
          <cell r="I352">
            <v>23</v>
          </cell>
        </row>
        <row r="353">
          <cell r="I353">
            <v>21.5</v>
          </cell>
        </row>
        <row r="354">
          <cell r="I354">
            <v>24</v>
          </cell>
        </row>
        <row r="355">
          <cell r="I355">
            <v>13</v>
          </cell>
        </row>
        <row r="356">
          <cell r="I356">
            <v>15.5</v>
          </cell>
        </row>
        <row r="357">
          <cell r="I357">
            <v>20</v>
          </cell>
        </row>
        <row r="358">
          <cell r="I358">
            <v>12</v>
          </cell>
        </row>
        <row r="359">
          <cell r="I359">
            <v>10</v>
          </cell>
        </row>
        <row r="360">
          <cell r="I360">
            <v>29.5</v>
          </cell>
        </row>
        <row r="361">
          <cell r="I361">
            <v>25</v>
          </cell>
        </row>
        <row r="362">
          <cell r="I362">
            <v>25.5</v>
          </cell>
        </row>
        <row r="363">
          <cell r="I363">
            <v>29</v>
          </cell>
        </row>
        <row r="364">
          <cell r="I364">
            <v>20</v>
          </cell>
        </row>
        <row r="365">
          <cell r="I365">
            <v>21.5</v>
          </cell>
        </row>
        <row r="366">
          <cell r="I366">
            <v>15.5</v>
          </cell>
        </row>
        <row r="367">
          <cell r="I367">
            <v>31.5</v>
          </cell>
        </row>
        <row r="368">
          <cell r="I368">
            <v>28</v>
          </cell>
        </row>
        <row r="369">
          <cell r="I369">
            <v>27.5</v>
          </cell>
        </row>
        <row r="370">
          <cell r="I370">
            <v>16</v>
          </cell>
        </row>
        <row r="371">
          <cell r="I371">
            <v>20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نتيجة السنة"/>
      <sheetName val="اعلان"/>
      <sheetName val="كشف النقاط"/>
      <sheetName val="مداولات 1"/>
      <sheetName val="استدراك 1"/>
      <sheetName val="مداولات 2"/>
      <sheetName val="استدراك 2"/>
    </sheetNames>
    <sheetDataSet>
      <sheetData sheetId="0" refreshError="1"/>
      <sheetData sheetId="1" refreshError="1"/>
      <sheetData sheetId="2" refreshError="1"/>
      <sheetData sheetId="3">
        <row r="9">
          <cell r="I9">
            <v>18.3</v>
          </cell>
        </row>
        <row r="10">
          <cell r="I10">
            <v>16.5</v>
          </cell>
        </row>
        <row r="11">
          <cell r="I11">
            <v>12.299999999999999</v>
          </cell>
        </row>
        <row r="12">
          <cell r="I12">
            <v>13.799999999999999</v>
          </cell>
        </row>
        <row r="13">
          <cell r="I13">
            <v>0</v>
          </cell>
        </row>
        <row r="14">
          <cell r="I14">
            <v>12.6</v>
          </cell>
        </row>
        <row r="15">
          <cell r="I15">
            <v>10.5</v>
          </cell>
        </row>
        <row r="16">
          <cell r="I16">
            <v>13.2</v>
          </cell>
        </row>
        <row r="17">
          <cell r="I17">
            <v>14.1</v>
          </cell>
        </row>
        <row r="18">
          <cell r="I18">
            <v>15.899999999999999</v>
          </cell>
        </row>
        <row r="19">
          <cell r="I19">
            <v>15.899999999999999</v>
          </cell>
        </row>
        <row r="20">
          <cell r="I20">
            <v>15.299999999999999</v>
          </cell>
        </row>
        <row r="21">
          <cell r="I21">
            <v>16.8</v>
          </cell>
        </row>
        <row r="22">
          <cell r="I22">
            <v>13.2</v>
          </cell>
        </row>
        <row r="23">
          <cell r="I23">
            <v>10.5</v>
          </cell>
        </row>
        <row r="24">
          <cell r="I24">
            <v>15.899999999999999</v>
          </cell>
        </row>
        <row r="25">
          <cell r="I25">
            <v>13.799999999999999</v>
          </cell>
        </row>
        <row r="26">
          <cell r="I26">
            <v>13.2</v>
          </cell>
        </row>
        <row r="27">
          <cell r="I27">
            <v>12.6</v>
          </cell>
        </row>
        <row r="28">
          <cell r="I28">
            <v>12.6</v>
          </cell>
        </row>
        <row r="29">
          <cell r="I29">
            <v>0</v>
          </cell>
        </row>
        <row r="30">
          <cell r="I30">
            <v>12</v>
          </cell>
        </row>
        <row r="58">
          <cell r="I58">
            <v>17.55</v>
          </cell>
        </row>
        <row r="59">
          <cell r="I59">
            <v>15.299999999999999</v>
          </cell>
        </row>
        <row r="60">
          <cell r="I60">
            <v>14.7</v>
          </cell>
        </row>
        <row r="61">
          <cell r="I61">
            <v>12.299999999999999</v>
          </cell>
        </row>
        <row r="62">
          <cell r="I62">
            <v>0</v>
          </cell>
        </row>
        <row r="63">
          <cell r="I63">
            <v>14.7</v>
          </cell>
        </row>
        <row r="64">
          <cell r="I64">
            <v>11.1</v>
          </cell>
        </row>
        <row r="65">
          <cell r="I65">
            <v>12.6</v>
          </cell>
        </row>
        <row r="66">
          <cell r="I66">
            <v>12</v>
          </cell>
        </row>
        <row r="67">
          <cell r="I67">
            <v>12</v>
          </cell>
        </row>
        <row r="68">
          <cell r="I68">
            <v>13.65</v>
          </cell>
        </row>
        <row r="69">
          <cell r="I69">
            <v>19.2</v>
          </cell>
        </row>
        <row r="70">
          <cell r="I70">
            <v>16.95</v>
          </cell>
        </row>
        <row r="71">
          <cell r="I71">
            <v>17.399999999999999</v>
          </cell>
        </row>
        <row r="72">
          <cell r="I72">
            <v>10.95</v>
          </cell>
        </row>
        <row r="73">
          <cell r="I73">
            <v>16.95</v>
          </cell>
        </row>
        <row r="74">
          <cell r="I74">
            <v>10.35</v>
          </cell>
        </row>
        <row r="75">
          <cell r="I75">
            <v>13.2</v>
          </cell>
        </row>
        <row r="76">
          <cell r="I76">
            <v>9.9</v>
          </cell>
        </row>
        <row r="77">
          <cell r="I77">
            <v>12</v>
          </cell>
        </row>
        <row r="78">
          <cell r="I78">
            <v>0</v>
          </cell>
        </row>
        <row r="79">
          <cell r="I79">
            <v>10.95</v>
          </cell>
        </row>
        <row r="108">
          <cell r="I108">
            <v>9</v>
          </cell>
        </row>
        <row r="109">
          <cell r="I109">
            <v>11.5</v>
          </cell>
        </row>
        <row r="110">
          <cell r="I110">
            <v>8.5</v>
          </cell>
        </row>
        <row r="111">
          <cell r="I111">
            <v>12.5</v>
          </cell>
        </row>
        <row r="112">
          <cell r="I112">
            <v>0</v>
          </cell>
        </row>
        <row r="113">
          <cell r="I113">
            <v>11.5</v>
          </cell>
        </row>
        <row r="114">
          <cell r="I114">
            <v>10</v>
          </cell>
        </row>
        <row r="115">
          <cell r="I115">
            <v>10</v>
          </cell>
        </row>
        <row r="116">
          <cell r="I116">
            <v>12</v>
          </cell>
        </row>
        <row r="117">
          <cell r="I117">
            <v>8.5</v>
          </cell>
        </row>
        <row r="118">
          <cell r="I118">
            <v>12.5</v>
          </cell>
        </row>
        <row r="119">
          <cell r="I119">
            <v>11.5</v>
          </cell>
        </row>
        <row r="120">
          <cell r="I120">
            <v>14</v>
          </cell>
        </row>
        <row r="121">
          <cell r="I121">
            <v>11.5</v>
          </cell>
        </row>
        <row r="122">
          <cell r="I122">
            <v>13.5</v>
          </cell>
        </row>
        <row r="123">
          <cell r="I123">
            <v>13</v>
          </cell>
        </row>
        <row r="124">
          <cell r="I124">
            <v>9</v>
          </cell>
        </row>
        <row r="125">
          <cell r="I125">
            <v>11.5</v>
          </cell>
        </row>
        <row r="126">
          <cell r="I126">
            <v>9.5</v>
          </cell>
        </row>
        <row r="127">
          <cell r="I127">
            <v>14</v>
          </cell>
        </row>
        <row r="128">
          <cell r="I128">
            <v>0</v>
          </cell>
        </row>
        <row r="129">
          <cell r="I129">
            <v>8</v>
          </cell>
        </row>
        <row r="155">
          <cell r="I155">
            <v>13.375</v>
          </cell>
        </row>
        <row r="156">
          <cell r="I156">
            <v>12.125</v>
          </cell>
        </row>
        <row r="157">
          <cell r="I157">
            <v>11.875</v>
          </cell>
        </row>
        <row r="158">
          <cell r="I158">
            <v>9.875</v>
          </cell>
        </row>
        <row r="159">
          <cell r="I159">
            <v>0</v>
          </cell>
        </row>
        <row r="160">
          <cell r="I160">
            <v>11.75</v>
          </cell>
        </row>
        <row r="161">
          <cell r="I161">
            <v>11.125</v>
          </cell>
        </row>
        <row r="162">
          <cell r="I162">
            <v>9.625</v>
          </cell>
        </row>
        <row r="163">
          <cell r="I163">
            <v>11.875</v>
          </cell>
        </row>
        <row r="164">
          <cell r="I164">
            <v>10.75</v>
          </cell>
        </row>
        <row r="165">
          <cell r="I165">
            <v>13.125</v>
          </cell>
        </row>
        <row r="166">
          <cell r="I166">
            <v>9.375</v>
          </cell>
        </row>
        <row r="167">
          <cell r="I167">
            <v>12.375</v>
          </cell>
        </row>
        <row r="168">
          <cell r="I168">
            <v>11</v>
          </cell>
        </row>
        <row r="169">
          <cell r="I169">
            <v>11.125</v>
          </cell>
        </row>
        <row r="170">
          <cell r="I170">
            <v>15.125</v>
          </cell>
        </row>
        <row r="171">
          <cell r="I171">
            <v>9.25</v>
          </cell>
        </row>
        <row r="172">
          <cell r="I172">
            <v>11.25</v>
          </cell>
        </row>
        <row r="173">
          <cell r="I173">
            <v>8.875</v>
          </cell>
        </row>
        <row r="174">
          <cell r="I174">
            <v>14.375</v>
          </cell>
        </row>
        <row r="175">
          <cell r="I175">
            <v>0</v>
          </cell>
        </row>
        <row r="176">
          <cell r="I176">
            <v>12.125</v>
          </cell>
        </row>
        <row r="199">
          <cell r="I199">
            <v>21.5625</v>
          </cell>
        </row>
        <row r="200">
          <cell r="I200">
            <v>17.8125</v>
          </cell>
        </row>
        <row r="201">
          <cell r="I201">
            <v>18.75</v>
          </cell>
        </row>
        <row r="202">
          <cell r="I202">
            <v>20.25</v>
          </cell>
        </row>
        <row r="203">
          <cell r="I203">
            <v>0</v>
          </cell>
        </row>
        <row r="204">
          <cell r="I204">
            <v>19.3125</v>
          </cell>
        </row>
        <row r="205">
          <cell r="I205">
            <v>19.3125</v>
          </cell>
        </row>
        <row r="206">
          <cell r="I206">
            <v>13.3125</v>
          </cell>
        </row>
        <row r="207">
          <cell r="I207">
            <v>16.6875</v>
          </cell>
        </row>
        <row r="208">
          <cell r="I208">
            <v>16.6875</v>
          </cell>
        </row>
        <row r="209">
          <cell r="I209">
            <v>15.75</v>
          </cell>
        </row>
        <row r="210">
          <cell r="I210">
            <v>19.125</v>
          </cell>
        </row>
        <row r="211">
          <cell r="I211">
            <v>21.1875</v>
          </cell>
        </row>
        <row r="212">
          <cell r="I212">
            <v>23.0625</v>
          </cell>
        </row>
        <row r="213">
          <cell r="I213">
            <v>18.75</v>
          </cell>
        </row>
        <row r="214">
          <cell r="I214">
            <v>16.875</v>
          </cell>
        </row>
        <row r="215">
          <cell r="I215">
            <v>12.75</v>
          </cell>
        </row>
        <row r="216">
          <cell r="I216">
            <v>15</v>
          </cell>
        </row>
        <row r="217">
          <cell r="I217">
            <v>16.5</v>
          </cell>
        </row>
        <row r="218">
          <cell r="I218">
            <v>19.125</v>
          </cell>
        </row>
        <row r="219">
          <cell r="I219">
            <v>0</v>
          </cell>
        </row>
        <row r="220">
          <cell r="I220">
            <v>16.125</v>
          </cell>
        </row>
        <row r="248">
          <cell r="I248">
            <v>14</v>
          </cell>
        </row>
        <row r="249">
          <cell r="I249">
            <v>13</v>
          </cell>
        </row>
        <row r="250">
          <cell r="I250">
            <v>13</v>
          </cell>
        </row>
        <row r="251">
          <cell r="I251">
            <v>15</v>
          </cell>
        </row>
        <row r="252">
          <cell r="I252">
            <v>0</v>
          </cell>
        </row>
        <row r="253">
          <cell r="I253">
            <v>10</v>
          </cell>
        </row>
        <row r="254">
          <cell r="I254">
            <v>11</v>
          </cell>
        </row>
        <row r="255">
          <cell r="I255">
            <v>13.5</v>
          </cell>
        </row>
        <row r="256">
          <cell r="I256">
            <v>13</v>
          </cell>
        </row>
        <row r="257">
          <cell r="I257">
            <v>8</v>
          </cell>
        </row>
        <row r="258">
          <cell r="I258">
            <v>13</v>
          </cell>
        </row>
        <row r="259">
          <cell r="I259">
            <v>14</v>
          </cell>
        </row>
        <row r="260">
          <cell r="I260">
            <v>10</v>
          </cell>
        </row>
        <row r="261">
          <cell r="I261">
            <v>12</v>
          </cell>
        </row>
        <row r="262">
          <cell r="I262">
            <v>14</v>
          </cell>
        </row>
        <row r="263">
          <cell r="I263">
            <v>14</v>
          </cell>
        </row>
        <row r="264">
          <cell r="I264">
            <v>10</v>
          </cell>
        </row>
        <row r="265">
          <cell r="I265">
            <v>10</v>
          </cell>
        </row>
        <row r="266">
          <cell r="I266">
            <v>14</v>
          </cell>
        </row>
        <row r="267">
          <cell r="I267">
            <v>14.5</v>
          </cell>
        </row>
        <row r="268">
          <cell r="I268">
            <v>0</v>
          </cell>
        </row>
        <row r="269">
          <cell r="I269">
            <v>12.5</v>
          </cell>
        </row>
        <row r="296">
          <cell r="I296">
            <v>16</v>
          </cell>
        </row>
        <row r="297">
          <cell r="I297">
            <v>10.5</v>
          </cell>
        </row>
        <row r="298">
          <cell r="I298">
            <v>12</v>
          </cell>
        </row>
        <row r="299">
          <cell r="I299">
            <v>15</v>
          </cell>
        </row>
        <row r="300">
          <cell r="I300">
            <v>0</v>
          </cell>
        </row>
        <row r="301">
          <cell r="I301">
            <v>11.5</v>
          </cell>
        </row>
        <row r="302">
          <cell r="I302">
            <v>9</v>
          </cell>
        </row>
        <row r="303">
          <cell r="I303">
            <v>13</v>
          </cell>
        </row>
        <row r="304">
          <cell r="I304">
            <v>12</v>
          </cell>
        </row>
        <row r="305">
          <cell r="I305">
            <v>12</v>
          </cell>
        </row>
        <row r="306">
          <cell r="I306">
            <v>11.5</v>
          </cell>
        </row>
        <row r="307">
          <cell r="I307">
            <v>12.5</v>
          </cell>
        </row>
        <row r="308">
          <cell r="I308">
            <v>14</v>
          </cell>
        </row>
        <row r="309">
          <cell r="I309">
            <v>14</v>
          </cell>
        </row>
        <row r="310">
          <cell r="I310">
            <v>10</v>
          </cell>
        </row>
        <row r="311">
          <cell r="I311">
            <v>14.5</v>
          </cell>
        </row>
        <row r="312">
          <cell r="I312">
            <v>15</v>
          </cell>
        </row>
        <row r="313">
          <cell r="I313">
            <v>13</v>
          </cell>
        </row>
        <row r="314">
          <cell r="I314">
            <v>11.5</v>
          </cell>
        </row>
        <row r="315">
          <cell r="I315">
            <v>12</v>
          </cell>
        </row>
        <row r="316">
          <cell r="I316">
            <v>0</v>
          </cell>
        </row>
        <row r="317">
          <cell r="I317">
            <v>13.5</v>
          </cell>
        </row>
        <row r="342">
          <cell r="I342">
            <v>10.75</v>
          </cell>
        </row>
        <row r="343">
          <cell r="I343">
            <v>9</v>
          </cell>
        </row>
        <row r="344">
          <cell r="I344">
            <v>13</v>
          </cell>
        </row>
        <row r="345">
          <cell r="I345">
            <v>13.75</v>
          </cell>
        </row>
        <row r="346">
          <cell r="I346">
            <v>0</v>
          </cell>
        </row>
        <row r="347">
          <cell r="I347">
            <v>12.75</v>
          </cell>
        </row>
        <row r="348">
          <cell r="I348">
            <v>10</v>
          </cell>
        </row>
        <row r="349">
          <cell r="I349">
            <v>11.75</v>
          </cell>
        </row>
        <row r="350">
          <cell r="I350">
            <v>13.5</v>
          </cell>
        </row>
        <row r="351">
          <cell r="I351">
            <v>10.75</v>
          </cell>
        </row>
        <row r="352">
          <cell r="I352">
            <v>13.25</v>
          </cell>
        </row>
        <row r="353">
          <cell r="I353">
            <v>12</v>
          </cell>
        </row>
        <row r="354">
          <cell r="I354">
            <v>12.5</v>
          </cell>
        </row>
        <row r="355">
          <cell r="I355">
            <v>12.75</v>
          </cell>
        </row>
        <row r="356">
          <cell r="I356">
            <v>11.5</v>
          </cell>
        </row>
        <row r="357">
          <cell r="I357">
            <v>13.5</v>
          </cell>
        </row>
        <row r="358">
          <cell r="I358">
            <v>12</v>
          </cell>
        </row>
        <row r="359">
          <cell r="I359">
            <v>14.75</v>
          </cell>
        </row>
        <row r="360">
          <cell r="I360">
            <v>8.25</v>
          </cell>
        </row>
        <row r="361">
          <cell r="I361">
            <v>13.25</v>
          </cell>
        </row>
        <row r="362">
          <cell r="I362">
            <v>0</v>
          </cell>
        </row>
        <row r="363">
          <cell r="I363">
            <v>12.5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4"/>
  <sheetViews>
    <sheetView rightToLeft="1" tabSelected="1" workbookViewId="0">
      <selection activeCell="V2" sqref="V2:Z2"/>
    </sheetView>
  </sheetViews>
  <sheetFormatPr baseColWidth="10" defaultRowHeight="15"/>
  <cols>
    <col min="1" max="1" width="2.109375" customWidth="1"/>
    <col min="2" max="2" width="3.6640625" customWidth="1"/>
    <col min="3" max="3" width="5.33203125" customWidth="1"/>
    <col min="4" max="4" width="9.33203125" customWidth="1"/>
    <col min="5" max="5" width="3.5546875" customWidth="1"/>
    <col min="6" max="6" width="4.77734375" customWidth="1"/>
    <col min="7" max="7" width="3.109375" customWidth="1"/>
    <col min="8" max="8" width="4.21875" customWidth="1"/>
    <col min="9" max="9" width="3.44140625" customWidth="1"/>
    <col min="10" max="10" width="4.5546875" customWidth="1"/>
    <col min="11" max="11" width="3.6640625" customWidth="1"/>
    <col min="12" max="12" width="4" customWidth="1"/>
    <col min="13" max="13" width="3.5546875" customWidth="1"/>
    <col min="14" max="14" width="4" customWidth="1"/>
    <col min="15" max="15" width="4.21875" customWidth="1"/>
    <col min="16" max="16" width="3.77734375" customWidth="1"/>
    <col min="17" max="17" width="2.5546875" customWidth="1"/>
    <col min="18" max="18" width="3.77734375" customWidth="1"/>
    <col min="19" max="19" width="2.88671875" customWidth="1"/>
    <col min="20" max="20" width="4.5546875" customWidth="1"/>
    <col min="21" max="21" width="3.33203125" customWidth="1"/>
    <col min="22" max="22" width="4.109375" customWidth="1"/>
    <col min="23" max="23" width="3.77734375" customWidth="1"/>
    <col min="24" max="24" width="4.6640625" customWidth="1"/>
    <col min="25" max="25" width="3.44140625" customWidth="1"/>
    <col min="26" max="26" width="4.33203125" customWidth="1"/>
    <col min="27" max="27" width="3.109375" customWidth="1"/>
  </cols>
  <sheetData>
    <row r="1" spans="1:27" ht="18">
      <c r="B1" s="1" t="s">
        <v>0</v>
      </c>
      <c r="C1" s="1"/>
      <c r="V1" s="2" t="s">
        <v>1</v>
      </c>
    </row>
    <row r="2" spans="1:27" ht="18">
      <c r="B2" s="1" t="s">
        <v>2</v>
      </c>
      <c r="C2" s="1"/>
      <c r="V2" s="3" t="s">
        <v>85</v>
      </c>
    </row>
    <row r="3" spans="1:27" ht="18">
      <c r="B3" s="1" t="s">
        <v>3</v>
      </c>
      <c r="C3" s="1"/>
      <c r="V3" s="3" t="s">
        <v>4</v>
      </c>
    </row>
    <row r="5" spans="1:27" ht="18">
      <c r="C5" s="4" t="s">
        <v>5</v>
      </c>
      <c r="L5" s="1" t="s">
        <v>6</v>
      </c>
      <c r="V5" s="1" t="s">
        <v>7</v>
      </c>
      <c r="Z5" s="4" t="s">
        <v>8</v>
      </c>
    </row>
    <row r="6" spans="1:27" ht="18">
      <c r="Q6" s="5"/>
    </row>
    <row r="7" spans="1:27">
      <c r="B7" s="6"/>
      <c r="C7" s="6"/>
      <c r="D7" s="6"/>
      <c r="E7" s="7"/>
      <c r="F7" s="8" t="s">
        <v>9</v>
      </c>
      <c r="G7" s="9"/>
      <c r="H7" s="9"/>
      <c r="I7" s="9"/>
      <c r="J7" s="10"/>
      <c r="K7" s="10"/>
      <c r="L7" s="9"/>
      <c r="M7" s="188" t="s">
        <v>10</v>
      </c>
      <c r="N7" s="11" t="s">
        <v>11</v>
      </c>
      <c r="O7" s="9"/>
      <c r="P7" s="9"/>
      <c r="Q7" s="188" t="s">
        <v>10</v>
      </c>
      <c r="R7" s="11" t="s">
        <v>12</v>
      </c>
      <c r="S7" s="9" t="s">
        <v>13</v>
      </c>
      <c r="T7" s="9"/>
      <c r="U7" s="9"/>
      <c r="V7" s="9"/>
      <c r="W7" s="188" t="s">
        <v>10</v>
      </c>
      <c r="X7" s="6"/>
      <c r="Y7" s="188" t="s">
        <v>10</v>
      </c>
      <c r="Z7" s="12"/>
      <c r="AA7" s="13"/>
    </row>
    <row r="8" spans="1:27">
      <c r="B8" s="14" t="s">
        <v>14</v>
      </c>
      <c r="C8" s="14" t="s">
        <v>15</v>
      </c>
      <c r="D8" s="15" t="s">
        <v>16</v>
      </c>
      <c r="E8" s="16" t="s">
        <v>17</v>
      </c>
      <c r="F8" s="17" t="s">
        <v>18</v>
      </c>
      <c r="G8" s="18"/>
      <c r="H8" s="19" t="s">
        <v>19</v>
      </c>
      <c r="I8" s="18"/>
      <c r="J8" s="19" t="s">
        <v>20</v>
      </c>
      <c r="K8" s="18"/>
      <c r="L8" s="20"/>
      <c r="M8" s="189"/>
      <c r="N8" s="18" t="s">
        <v>21</v>
      </c>
      <c r="O8" s="20"/>
      <c r="P8" s="20"/>
      <c r="Q8" s="189"/>
      <c r="R8" s="19" t="s">
        <v>22</v>
      </c>
      <c r="S8" s="19"/>
      <c r="T8" s="20" t="s">
        <v>23</v>
      </c>
      <c r="U8" s="19"/>
      <c r="V8" s="20"/>
      <c r="W8" s="189"/>
      <c r="X8" s="21" t="s">
        <v>24</v>
      </c>
      <c r="Y8" s="189"/>
      <c r="Z8" s="22"/>
      <c r="AA8" s="23"/>
    </row>
    <row r="9" spans="1:27">
      <c r="B9" s="25"/>
      <c r="C9" s="25"/>
      <c r="D9" s="25"/>
      <c r="E9" s="22"/>
      <c r="F9" s="26" t="s">
        <v>25</v>
      </c>
      <c r="G9" s="27"/>
      <c r="H9" s="28" t="s">
        <v>26</v>
      </c>
      <c r="I9" s="27"/>
      <c r="J9" s="29" t="s">
        <v>27</v>
      </c>
      <c r="K9" s="30" t="s">
        <v>28</v>
      </c>
      <c r="L9" s="31" t="s">
        <v>29</v>
      </c>
      <c r="M9" s="189"/>
      <c r="N9" s="32"/>
      <c r="O9" s="27"/>
      <c r="P9" s="33" t="s">
        <v>29</v>
      </c>
      <c r="Q9" s="189"/>
      <c r="R9" s="28"/>
      <c r="S9" s="27"/>
      <c r="T9" s="34"/>
      <c r="U9" s="32"/>
      <c r="V9" s="33"/>
      <c r="W9" s="189"/>
      <c r="X9" s="21" t="s">
        <v>30</v>
      </c>
      <c r="Y9" s="189"/>
      <c r="Z9" s="22" t="s">
        <v>31</v>
      </c>
      <c r="AA9" s="23"/>
    </row>
    <row r="10" spans="1:27">
      <c r="B10" s="35"/>
      <c r="C10" s="35"/>
      <c r="D10" s="36"/>
      <c r="E10" s="36"/>
      <c r="F10" s="37" t="s">
        <v>29</v>
      </c>
      <c r="G10" s="37" t="s">
        <v>32</v>
      </c>
      <c r="H10" s="37" t="s">
        <v>29</v>
      </c>
      <c r="I10" s="37" t="s">
        <v>32</v>
      </c>
      <c r="J10" s="37" t="s">
        <v>29</v>
      </c>
      <c r="K10" s="37" t="s">
        <v>32</v>
      </c>
      <c r="L10" s="38"/>
      <c r="M10" s="190"/>
      <c r="N10" s="37" t="s">
        <v>29</v>
      </c>
      <c r="O10" s="37" t="s">
        <v>32</v>
      </c>
      <c r="P10" s="38"/>
      <c r="Q10" s="190"/>
      <c r="R10" s="39" t="s">
        <v>29</v>
      </c>
      <c r="S10" s="37" t="s">
        <v>32</v>
      </c>
      <c r="T10" s="37" t="s">
        <v>29</v>
      </c>
      <c r="U10" s="37" t="s">
        <v>32</v>
      </c>
      <c r="V10" s="38" t="s">
        <v>29</v>
      </c>
      <c r="W10" s="190"/>
      <c r="X10" s="40"/>
      <c r="Y10" s="190"/>
      <c r="Z10" s="41"/>
      <c r="AA10" s="23"/>
    </row>
    <row r="11" spans="1:27">
      <c r="B11" s="35">
        <v>1</v>
      </c>
      <c r="C11" s="42" t="s">
        <v>33</v>
      </c>
      <c r="D11" s="42" t="s">
        <v>34</v>
      </c>
      <c r="E11" s="43"/>
      <c r="F11" s="44">
        <f>'[1]كشف النقاط'!I9</f>
        <v>105</v>
      </c>
      <c r="G11" s="37">
        <f>IF(F11&lt;60,0,6)</f>
        <v>6</v>
      </c>
      <c r="H11" s="44">
        <f>'[1]كشف النقاط'!I70</f>
        <v>52.5</v>
      </c>
      <c r="I11" s="37">
        <f>IF(H11&lt;60,0,6)</f>
        <v>0</v>
      </c>
      <c r="J11" s="44">
        <f>'[1]كشف النقاط'!I124</f>
        <v>63</v>
      </c>
      <c r="K11" s="37">
        <f>IF(J11&lt;60,0,6)</f>
        <v>6</v>
      </c>
      <c r="L11" s="45">
        <f>(F11+H11+J11)/18</f>
        <v>12.25</v>
      </c>
      <c r="M11" s="46">
        <f>IF(L11&lt;10,K11+I11+G11,18)</f>
        <v>18</v>
      </c>
      <c r="N11" s="44">
        <f>'[1]كشف النقاط'!I177</f>
        <v>45</v>
      </c>
      <c r="O11" s="37">
        <f>IF(N11&lt;60,0,6)</f>
        <v>0</v>
      </c>
      <c r="P11" s="45">
        <f>(N11)/6</f>
        <v>7.5</v>
      </c>
      <c r="Q11" s="46">
        <f>IF(P11&lt;10,0,6)</f>
        <v>0</v>
      </c>
      <c r="R11" s="47">
        <f>'[1]كشف النقاط'!I230</f>
        <v>25.5</v>
      </c>
      <c r="S11" s="37">
        <f>IF(R11&lt;30,0,3)</f>
        <v>0</v>
      </c>
      <c r="T11" s="44">
        <f>'[1]كشف النقاط'!I280</f>
        <v>21.75</v>
      </c>
      <c r="U11" s="37">
        <f>IF(T11&lt;30,0,3)</f>
        <v>0</v>
      </c>
      <c r="V11" s="44">
        <f>(R11+T11)/6</f>
        <v>7.875</v>
      </c>
      <c r="W11" s="48">
        <f>IF(V11&lt;10,U11+S11,6)</f>
        <v>0</v>
      </c>
      <c r="X11" s="44">
        <f>(T11+R11+N11+J11+H11+F11)/30</f>
        <v>10.425000000000001</v>
      </c>
      <c r="Y11" s="49">
        <f>IF(X11&lt;10,W11+Q11+M11,30)</f>
        <v>30</v>
      </c>
      <c r="Z11" s="50"/>
      <c r="AA11" s="51" t="str">
        <f>IF('[1]كشف النقاط'!H9+'[1]كشف النقاط'!H70+'[1]كشف النقاط'!H124+'[1]كشف النقاط'!H177+'[1]كشف النقاط'!H230+'[1]كشف النقاط'!H280&gt;0,"انقاذ"," ")</f>
        <v xml:space="preserve"> </v>
      </c>
    </row>
    <row r="12" spans="1:27">
      <c r="A12" s="52"/>
      <c r="B12" s="35">
        <v>2</v>
      </c>
      <c r="C12" s="42" t="s">
        <v>35</v>
      </c>
      <c r="D12" s="42" t="s">
        <v>36</v>
      </c>
      <c r="E12" s="53"/>
      <c r="F12" s="44">
        <f>'[1]كشف النقاط'!I10</f>
        <v>96</v>
      </c>
      <c r="G12" s="37">
        <f t="shared" ref="G12:G31" si="0">IF(F12&lt;60,0,6)</f>
        <v>6</v>
      </c>
      <c r="H12" s="44">
        <f>'[1]كشف النقاط'!I71</f>
        <v>73.5</v>
      </c>
      <c r="I12" s="37">
        <f t="shared" ref="I12:I31" si="1">IF(H12&lt;60,0,6)</f>
        <v>6</v>
      </c>
      <c r="J12" s="44">
        <f>'[1]كشف النقاط'!I125</f>
        <v>75</v>
      </c>
      <c r="K12" s="37">
        <f t="shared" ref="K12:K31" si="2">IF(J12&lt;60,0,6)</f>
        <v>6</v>
      </c>
      <c r="L12" s="45">
        <f t="shared" ref="L12:L31" si="3">(F12+H12+J12)/18</f>
        <v>13.583333333333334</v>
      </c>
      <c r="M12" s="46">
        <f t="shared" ref="M12:M31" si="4">IF(L12&lt;10,K12+I12+G12,18)</f>
        <v>18</v>
      </c>
      <c r="N12" s="44">
        <f>'[1]كشف النقاط'!I178</f>
        <v>42</v>
      </c>
      <c r="O12" s="37">
        <f t="shared" ref="O12:O31" si="5">IF(N12&lt;60,0,6)</f>
        <v>0</v>
      </c>
      <c r="P12" s="45">
        <f t="shared" ref="P12:P31" si="6">(N12)/6</f>
        <v>7</v>
      </c>
      <c r="Q12" s="46">
        <f t="shared" ref="Q12:Q31" si="7">IF(P12&lt;10,0,6)</f>
        <v>0</v>
      </c>
      <c r="R12" s="47">
        <f>'[1]كشف النقاط'!I231</f>
        <v>25.5</v>
      </c>
      <c r="S12" s="37">
        <f t="shared" ref="S12:S31" si="8">IF(R12&lt;30,0,3)</f>
        <v>0</v>
      </c>
      <c r="T12" s="44">
        <f>'[1]كشف النقاط'!I281</f>
        <v>31.5</v>
      </c>
      <c r="U12" s="37">
        <f t="shared" ref="U12:U31" si="9">IF(T12&lt;30,0,3)</f>
        <v>3</v>
      </c>
      <c r="V12" s="44">
        <f t="shared" ref="V12:V31" si="10">(R12+T12)/6</f>
        <v>9.5</v>
      </c>
      <c r="W12" s="48">
        <f t="shared" ref="W12:W31" si="11">IF(V12&lt;10,U12+S12,6)</f>
        <v>3</v>
      </c>
      <c r="X12" s="44">
        <f t="shared" ref="X12:X31" si="12">(T12+R12+N12+J12+H12+F12)/30</f>
        <v>11.45</v>
      </c>
      <c r="Y12" s="49">
        <f t="shared" ref="Y12:Y31" si="13">IF(X12&lt;10,W12+Q12+M12,30)</f>
        <v>30</v>
      </c>
      <c r="Z12" s="50"/>
      <c r="AA12" s="51" t="str">
        <f>IF('[1]كشف النقاط'!H10+'[1]كشف النقاط'!H71+'[1]كشف النقاط'!H125+'[1]كشف النقاط'!H178+'[1]كشف النقاط'!H231+'[1]كشف النقاط'!H281&gt;0,"انقاذ"," ")</f>
        <v xml:space="preserve"> </v>
      </c>
    </row>
    <row r="13" spans="1:27">
      <c r="A13" s="52"/>
      <c r="B13" s="35">
        <v>3</v>
      </c>
      <c r="C13" s="42" t="s">
        <v>37</v>
      </c>
      <c r="D13" s="55" t="s">
        <v>38</v>
      </c>
      <c r="E13" s="53"/>
      <c r="F13" s="44">
        <f>'[1]كشف النقاط'!I11</f>
        <v>96</v>
      </c>
      <c r="G13" s="37">
        <f t="shared" si="0"/>
        <v>6</v>
      </c>
      <c r="H13" s="44">
        <f>'[1]كشف النقاط'!I72</f>
        <v>69</v>
      </c>
      <c r="I13" s="37">
        <f t="shared" si="1"/>
        <v>6</v>
      </c>
      <c r="J13" s="44">
        <f>'[1]كشف النقاط'!I126</f>
        <v>75</v>
      </c>
      <c r="K13" s="37">
        <f t="shared" si="2"/>
        <v>6</v>
      </c>
      <c r="L13" s="45">
        <f t="shared" si="3"/>
        <v>13.333333333333334</v>
      </c>
      <c r="M13" s="46">
        <f t="shared" si="4"/>
        <v>18</v>
      </c>
      <c r="N13" s="44">
        <f>'[1]كشف النقاط'!I179</f>
        <v>61.5</v>
      </c>
      <c r="O13" s="37">
        <f t="shared" si="5"/>
        <v>6</v>
      </c>
      <c r="P13" s="45">
        <f t="shared" si="6"/>
        <v>10.25</v>
      </c>
      <c r="Q13" s="46">
        <f t="shared" si="7"/>
        <v>6</v>
      </c>
      <c r="R13" s="47">
        <f>'[1]كشف النقاط'!I232</f>
        <v>19.125</v>
      </c>
      <c r="S13" s="37">
        <f t="shared" si="8"/>
        <v>0</v>
      </c>
      <c r="T13" s="44">
        <f>'[1]كشف النقاط'!I282</f>
        <v>37.5</v>
      </c>
      <c r="U13" s="37">
        <f t="shared" si="9"/>
        <v>3</v>
      </c>
      <c r="V13" s="44">
        <f t="shared" si="10"/>
        <v>9.4375</v>
      </c>
      <c r="W13" s="48">
        <f t="shared" si="11"/>
        <v>3</v>
      </c>
      <c r="X13" s="44">
        <f t="shared" si="12"/>
        <v>11.9375</v>
      </c>
      <c r="Y13" s="49">
        <f t="shared" si="13"/>
        <v>30</v>
      </c>
      <c r="Z13" s="50"/>
      <c r="AA13" s="51" t="str">
        <f>IF('[1]كشف النقاط'!H11+'[1]كشف النقاط'!H72+'[1]كشف النقاط'!H126+'[1]كشف النقاط'!H179+'[1]كشف النقاط'!H232+'[1]كشف النقاط'!H282&gt;0,"انقاذ"," ")</f>
        <v xml:space="preserve"> </v>
      </c>
    </row>
    <row r="14" spans="1:27">
      <c r="A14" s="52"/>
      <c r="B14" s="35">
        <v>4</v>
      </c>
      <c r="C14" s="42" t="s">
        <v>39</v>
      </c>
      <c r="D14" s="42" t="s">
        <v>40</v>
      </c>
      <c r="E14" s="53"/>
      <c r="F14" s="44">
        <f>'[1]كشف النقاط'!I12</f>
        <v>96</v>
      </c>
      <c r="G14" s="37">
        <f t="shared" si="0"/>
        <v>6</v>
      </c>
      <c r="H14" s="44">
        <f>'[1]كشف النقاط'!I73</f>
        <v>54</v>
      </c>
      <c r="I14" s="37">
        <f t="shared" si="1"/>
        <v>0</v>
      </c>
      <c r="J14" s="44">
        <f>'[1]كشف النقاط'!I127</f>
        <v>72</v>
      </c>
      <c r="K14" s="37">
        <f t="shared" si="2"/>
        <v>6</v>
      </c>
      <c r="L14" s="45">
        <f t="shared" si="3"/>
        <v>12.333333333333334</v>
      </c>
      <c r="M14" s="46">
        <f t="shared" si="4"/>
        <v>18</v>
      </c>
      <c r="N14" s="44">
        <f>'[1]كشف النقاط'!I180</f>
        <v>45</v>
      </c>
      <c r="O14" s="37">
        <f t="shared" si="5"/>
        <v>0</v>
      </c>
      <c r="P14" s="45">
        <f t="shared" si="6"/>
        <v>7.5</v>
      </c>
      <c r="Q14" s="46">
        <f t="shared" si="7"/>
        <v>0</v>
      </c>
      <c r="R14" s="47">
        <f>'[1]كشف النقاط'!I233</f>
        <v>28.5</v>
      </c>
      <c r="S14" s="37">
        <f t="shared" si="8"/>
        <v>0</v>
      </c>
      <c r="T14" s="44">
        <f>'[1]كشف النقاط'!I283</f>
        <v>36</v>
      </c>
      <c r="U14" s="37">
        <f t="shared" si="9"/>
        <v>3</v>
      </c>
      <c r="V14" s="44">
        <f t="shared" si="10"/>
        <v>10.75</v>
      </c>
      <c r="W14" s="48">
        <f t="shared" si="11"/>
        <v>6</v>
      </c>
      <c r="X14" s="44">
        <f t="shared" si="12"/>
        <v>11.05</v>
      </c>
      <c r="Y14" s="49">
        <f t="shared" si="13"/>
        <v>30</v>
      </c>
      <c r="Z14" s="50"/>
      <c r="AA14" s="51" t="str">
        <f>IF('[1]كشف النقاط'!H12+'[1]كشف النقاط'!H73+'[1]كشف النقاط'!H127+'[1]كشف النقاط'!H180+'[1]كشف النقاط'!H233+'[1]كشف النقاط'!H283&gt;0,"انقاذ"," ")</f>
        <v xml:space="preserve"> </v>
      </c>
    </row>
    <row r="15" spans="1:27">
      <c r="B15" s="35">
        <v>5</v>
      </c>
      <c r="C15" s="42" t="s">
        <v>41</v>
      </c>
      <c r="D15" s="42" t="s">
        <v>42</v>
      </c>
      <c r="E15" s="53"/>
      <c r="F15" s="44">
        <f>'[1]كشف النقاط'!I13</f>
        <v>81</v>
      </c>
      <c r="G15" s="37">
        <f t="shared" si="0"/>
        <v>6</v>
      </c>
      <c r="H15" s="44">
        <f>'[1]كشف النقاط'!I74</f>
        <v>69</v>
      </c>
      <c r="I15" s="37">
        <f t="shared" si="1"/>
        <v>6</v>
      </c>
      <c r="J15" s="44">
        <f>'[1]كشف النقاط'!I128</f>
        <v>63</v>
      </c>
      <c r="K15" s="37">
        <f t="shared" si="2"/>
        <v>6</v>
      </c>
      <c r="L15" s="45">
        <f t="shared" si="3"/>
        <v>11.833333333333334</v>
      </c>
      <c r="M15" s="46">
        <f t="shared" si="4"/>
        <v>18</v>
      </c>
      <c r="N15" s="44">
        <f>'[1]كشف النقاط'!I181</f>
        <v>30</v>
      </c>
      <c r="O15" s="37">
        <f t="shared" si="5"/>
        <v>0</v>
      </c>
      <c r="P15" s="45">
        <f t="shared" si="6"/>
        <v>5</v>
      </c>
      <c r="Q15" s="46">
        <f t="shared" si="7"/>
        <v>0</v>
      </c>
      <c r="R15" s="47">
        <f>'[1]كشف النقاط'!I234</f>
        <v>19.875</v>
      </c>
      <c r="S15" s="37">
        <f t="shared" si="8"/>
        <v>0</v>
      </c>
      <c r="T15" s="44">
        <f>'[1]كشف النقاط'!I284</f>
        <v>20.25</v>
      </c>
      <c r="U15" s="37">
        <f t="shared" si="9"/>
        <v>0</v>
      </c>
      <c r="V15" s="44">
        <f t="shared" si="10"/>
        <v>6.6875</v>
      </c>
      <c r="W15" s="48">
        <f t="shared" si="11"/>
        <v>0</v>
      </c>
      <c r="X15" s="44">
        <f t="shared" si="12"/>
        <v>9.4375</v>
      </c>
      <c r="Y15" s="49">
        <f t="shared" si="13"/>
        <v>18</v>
      </c>
      <c r="Z15" s="50"/>
      <c r="AA15" s="51" t="str">
        <f>IF('[1]كشف النقاط'!H13+'[1]كشف النقاط'!H74+'[1]كشف النقاط'!H128+'[1]كشف النقاط'!H181+'[1]كشف النقاط'!H234+'[1]كشف النقاط'!H284&gt;0,"انقاذ"," ")</f>
        <v xml:space="preserve"> </v>
      </c>
    </row>
    <row r="16" spans="1:27">
      <c r="A16" s="52"/>
      <c r="B16" s="35">
        <v>6</v>
      </c>
      <c r="C16" s="42" t="s">
        <v>43</v>
      </c>
      <c r="D16" s="42" t="s">
        <v>44</v>
      </c>
      <c r="E16" s="53"/>
      <c r="F16" s="44">
        <f>'[1]كشف النقاط'!I14</f>
        <v>102</v>
      </c>
      <c r="G16" s="37">
        <f t="shared" si="0"/>
        <v>6</v>
      </c>
      <c r="H16" s="44">
        <f>'[1]كشف النقاط'!I75</f>
        <v>57</v>
      </c>
      <c r="I16" s="37">
        <f t="shared" si="1"/>
        <v>0</v>
      </c>
      <c r="J16" s="44">
        <f>'[1]كشف النقاط'!I129</f>
        <v>66</v>
      </c>
      <c r="K16" s="37">
        <f t="shared" si="2"/>
        <v>6</v>
      </c>
      <c r="L16" s="45">
        <f t="shared" si="3"/>
        <v>12.5</v>
      </c>
      <c r="M16" s="46">
        <f t="shared" si="4"/>
        <v>18</v>
      </c>
      <c r="N16" s="44">
        <f>'[1]كشف النقاط'!I182</f>
        <v>51</v>
      </c>
      <c r="O16" s="37">
        <f t="shared" si="5"/>
        <v>0</v>
      </c>
      <c r="P16" s="45">
        <f t="shared" si="6"/>
        <v>8.5</v>
      </c>
      <c r="Q16" s="46">
        <f t="shared" si="7"/>
        <v>0</v>
      </c>
      <c r="R16" s="47">
        <f>'[1]كشف النقاط'!I235</f>
        <v>28.125</v>
      </c>
      <c r="S16" s="37">
        <f t="shared" si="8"/>
        <v>0</v>
      </c>
      <c r="T16" s="44">
        <f>'[1]كشف النقاط'!I285</f>
        <v>21</v>
      </c>
      <c r="U16" s="37">
        <f t="shared" si="9"/>
        <v>0</v>
      </c>
      <c r="V16" s="44">
        <f t="shared" si="10"/>
        <v>8.1875</v>
      </c>
      <c r="W16" s="48">
        <f t="shared" si="11"/>
        <v>0</v>
      </c>
      <c r="X16" s="44">
        <f t="shared" si="12"/>
        <v>10.8375</v>
      </c>
      <c r="Y16" s="49">
        <f t="shared" si="13"/>
        <v>30</v>
      </c>
      <c r="Z16" s="50"/>
      <c r="AA16" s="51" t="str">
        <f>IF('[1]كشف النقاط'!H14+'[1]كشف النقاط'!H75+'[1]كشف النقاط'!H129+'[1]كشف النقاط'!H182+'[1]كشف النقاط'!H235+'[1]كشف النقاط'!H285&gt;0,"انقاذ"," ")</f>
        <v xml:space="preserve"> </v>
      </c>
    </row>
    <row r="17" spans="1:27">
      <c r="B17" s="35">
        <v>7</v>
      </c>
      <c r="C17" s="42" t="s">
        <v>45</v>
      </c>
      <c r="D17" s="42" t="s">
        <v>46</v>
      </c>
      <c r="E17" s="53"/>
      <c r="F17" s="44">
        <f>'[1]كشف النقاط'!I15</f>
        <v>105</v>
      </c>
      <c r="G17" s="37">
        <f t="shared" si="0"/>
        <v>6</v>
      </c>
      <c r="H17" s="44">
        <f>'[1]كشف النقاط'!I76</f>
        <v>51</v>
      </c>
      <c r="I17" s="37">
        <f t="shared" si="1"/>
        <v>0</v>
      </c>
      <c r="J17" s="44">
        <f>'[1]كشف النقاط'!I130</f>
        <v>69</v>
      </c>
      <c r="K17" s="37">
        <f t="shared" si="2"/>
        <v>6</v>
      </c>
      <c r="L17" s="45">
        <f t="shared" si="3"/>
        <v>12.5</v>
      </c>
      <c r="M17" s="46">
        <f t="shared" si="4"/>
        <v>18</v>
      </c>
      <c r="N17" s="44">
        <f>'[1]كشف النقاط'!I183</f>
        <v>63</v>
      </c>
      <c r="O17" s="37">
        <f t="shared" si="5"/>
        <v>6</v>
      </c>
      <c r="P17" s="45">
        <f t="shared" si="6"/>
        <v>10.5</v>
      </c>
      <c r="Q17" s="46">
        <f t="shared" si="7"/>
        <v>6</v>
      </c>
      <c r="R17" s="47">
        <f>'[1]كشف النقاط'!I236</f>
        <v>22.125</v>
      </c>
      <c r="S17" s="37">
        <f t="shared" si="8"/>
        <v>0</v>
      </c>
      <c r="T17" s="44">
        <f>'[1]كشف النقاط'!I286</f>
        <v>18.75</v>
      </c>
      <c r="U17" s="37">
        <f t="shared" si="9"/>
        <v>0</v>
      </c>
      <c r="V17" s="44">
        <f t="shared" si="10"/>
        <v>6.8125</v>
      </c>
      <c r="W17" s="48">
        <f t="shared" si="11"/>
        <v>0</v>
      </c>
      <c r="X17" s="44">
        <f t="shared" si="12"/>
        <v>10.9625</v>
      </c>
      <c r="Y17" s="49">
        <f t="shared" si="13"/>
        <v>30</v>
      </c>
      <c r="Z17" s="50"/>
      <c r="AA17" s="51" t="str">
        <f>IF('[1]كشف النقاط'!H15+'[1]كشف النقاط'!H76+'[1]كشف النقاط'!H130+'[1]كشف النقاط'!H183+'[1]كشف النقاط'!H236+'[1]كشف النقاط'!H286&gt;0,"انقاذ"," ")</f>
        <v xml:space="preserve"> </v>
      </c>
    </row>
    <row r="18" spans="1:27">
      <c r="B18" s="35">
        <v>8</v>
      </c>
      <c r="C18" s="42" t="s">
        <v>47</v>
      </c>
      <c r="D18" s="42" t="s">
        <v>48</v>
      </c>
      <c r="E18" s="53"/>
      <c r="F18" s="44">
        <f>'[1]كشف النقاط'!I16</f>
        <v>75</v>
      </c>
      <c r="G18" s="37">
        <f t="shared" si="0"/>
        <v>6</v>
      </c>
      <c r="H18" s="44">
        <f>'[1]كشف النقاط'!I77</f>
        <v>52.5</v>
      </c>
      <c r="I18" s="37">
        <f t="shared" si="1"/>
        <v>0</v>
      </c>
      <c r="J18" s="44">
        <f>'[1]كشف النقاط'!I131</f>
        <v>69</v>
      </c>
      <c r="K18" s="37">
        <f t="shared" si="2"/>
        <v>6</v>
      </c>
      <c r="L18" s="45">
        <f t="shared" si="3"/>
        <v>10.916666666666666</v>
      </c>
      <c r="M18" s="46">
        <f t="shared" si="4"/>
        <v>18</v>
      </c>
      <c r="N18" s="44">
        <f>'[1]كشف النقاط'!I184</f>
        <v>30</v>
      </c>
      <c r="O18" s="37">
        <f t="shared" si="5"/>
        <v>0</v>
      </c>
      <c r="P18" s="45">
        <f t="shared" si="6"/>
        <v>5</v>
      </c>
      <c r="Q18" s="46">
        <f t="shared" si="7"/>
        <v>0</v>
      </c>
      <c r="R18" s="47">
        <f>'[1]كشف النقاط'!I237</f>
        <v>33</v>
      </c>
      <c r="S18" s="37">
        <f t="shared" si="8"/>
        <v>3</v>
      </c>
      <c r="T18" s="44">
        <f>'[1]كشف النقاط'!I287</f>
        <v>27</v>
      </c>
      <c r="U18" s="37">
        <f t="shared" si="9"/>
        <v>0</v>
      </c>
      <c r="V18" s="44">
        <f t="shared" si="10"/>
        <v>10</v>
      </c>
      <c r="W18" s="48">
        <f t="shared" si="11"/>
        <v>6</v>
      </c>
      <c r="X18" s="44">
        <f t="shared" si="12"/>
        <v>9.5500000000000007</v>
      </c>
      <c r="Y18" s="49">
        <f t="shared" si="13"/>
        <v>24</v>
      </c>
      <c r="Z18" s="50"/>
      <c r="AA18" s="51" t="str">
        <f>IF('[1]كشف النقاط'!H16+'[1]كشف النقاط'!H77+'[1]كشف النقاط'!H131+'[1]كشف النقاط'!H184+'[1]كشف النقاط'!H237+'[1]كشف النقاط'!H287&gt;0,"انقاذ"," ")</f>
        <v xml:space="preserve"> </v>
      </c>
    </row>
    <row r="19" spans="1:27">
      <c r="A19" s="52"/>
      <c r="B19" s="35">
        <v>9</v>
      </c>
      <c r="C19" s="42" t="s">
        <v>49</v>
      </c>
      <c r="D19" s="42" t="s">
        <v>50</v>
      </c>
      <c r="E19" s="53"/>
      <c r="F19" s="44">
        <f>'[1]كشف النقاط'!I17</f>
        <v>105</v>
      </c>
      <c r="G19" s="37">
        <f t="shared" si="0"/>
        <v>6</v>
      </c>
      <c r="H19" s="44">
        <f>'[1]كشف النقاط'!I78</f>
        <v>76.5</v>
      </c>
      <c r="I19" s="37">
        <f t="shared" si="1"/>
        <v>6</v>
      </c>
      <c r="J19" s="44">
        <f>'[1]كشف النقاط'!I132</f>
        <v>66</v>
      </c>
      <c r="K19" s="37">
        <f t="shared" si="2"/>
        <v>6</v>
      </c>
      <c r="L19" s="45">
        <f t="shared" si="3"/>
        <v>13.75</v>
      </c>
      <c r="M19" s="46">
        <f t="shared" si="4"/>
        <v>18</v>
      </c>
      <c r="N19" s="44">
        <f>'[1]كشف النقاط'!I185</f>
        <v>66</v>
      </c>
      <c r="O19" s="37">
        <f t="shared" si="5"/>
        <v>6</v>
      </c>
      <c r="P19" s="45">
        <f t="shared" si="6"/>
        <v>11</v>
      </c>
      <c r="Q19" s="46">
        <f t="shared" si="7"/>
        <v>6</v>
      </c>
      <c r="R19" s="47">
        <f>'[1]كشف النقاط'!I238</f>
        <v>31.5</v>
      </c>
      <c r="S19" s="37">
        <f t="shared" si="8"/>
        <v>3</v>
      </c>
      <c r="T19" s="44">
        <f>'[1]كشف النقاط'!I288</f>
        <v>36</v>
      </c>
      <c r="U19" s="37">
        <f t="shared" si="9"/>
        <v>3</v>
      </c>
      <c r="V19" s="44">
        <f t="shared" si="10"/>
        <v>11.25</v>
      </c>
      <c r="W19" s="48">
        <f t="shared" si="11"/>
        <v>6</v>
      </c>
      <c r="X19" s="44">
        <f t="shared" si="12"/>
        <v>12.7</v>
      </c>
      <c r="Y19" s="49">
        <f t="shared" si="13"/>
        <v>30</v>
      </c>
      <c r="Z19" s="50"/>
      <c r="AA19" s="51" t="str">
        <f>IF('[1]كشف النقاط'!H17+'[1]كشف النقاط'!H78+'[1]كشف النقاط'!H132+'[1]كشف النقاط'!H185+'[1]كشف النقاط'!H238+'[1]كشف النقاط'!H288&gt;0,"انقاذ"," ")</f>
        <v xml:space="preserve"> </v>
      </c>
    </row>
    <row r="20" spans="1:27">
      <c r="A20" s="52"/>
      <c r="B20" s="35">
        <v>10</v>
      </c>
      <c r="C20" s="42" t="s">
        <v>51</v>
      </c>
      <c r="D20" s="42" t="s">
        <v>52</v>
      </c>
      <c r="E20" s="53"/>
      <c r="F20" s="44">
        <f>'[1]كشف النقاط'!I18</f>
        <v>66</v>
      </c>
      <c r="G20" s="37">
        <f t="shared" si="0"/>
        <v>6</v>
      </c>
      <c r="H20" s="44">
        <f>'[1]كشف النقاط'!I79</f>
        <v>48</v>
      </c>
      <c r="I20" s="37">
        <f t="shared" si="1"/>
        <v>0</v>
      </c>
      <c r="J20" s="44">
        <f>'[1]كشف النقاط'!I133</f>
        <v>60</v>
      </c>
      <c r="K20" s="37">
        <f t="shared" si="2"/>
        <v>6</v>
      </c>
      <c r="L20" s="45">
        <f t="shared" si="3"/>
        <v>9.6666666666666661</v>
      </c>
      <c r="M20" s="46">
        <f t="shared" si="4"/>
        <v>12</v>
      </c>
      <c r="N20" s="44">
        <f>'[1]كشف النقاط'!I186</f>
        <v>81</v>
      </c>
      <c r="O20" s="37">
        <f t="shared" si="5"/>
        <v>6</v>
      </c>
      <c r="P20" s="45">
        <f t="shared" si="6"/>
        <v>13.5</v>
      </c>
      <c r="Q20" s="46">
        <f t="shared" si="7"/>
        <v>6</v>
      </c>
      <c r="R20" s="47">
        <f>'[1]كشف النقاط'!I239</f>
        <v>15</v>
      </c>
      <c r="S20" s="37">
        <f t="shared" si="8"/>
        <v>0</v>
      </c>
      <c r="T20" s="44">
        <f>'[1]كشف النقاط'!I289</f>
        <v>15.75</v>
      </c>
      <c r="U20" s="37">
        <f t="shared" si="9"/>
        <v>0</v>
      </c>
      <c r="V20" s="44">
        <f t="shared" si="10"/>
        <v>5.125</v>
      </c>
      <c r="W20" s="48">
        <f t="shared" si="11"/>
        <v>0</v>
      </c>
      <c r="X20" s="44">
        <f t="shared" si="12"/>
        <v>9.5250000000000004</v>
      </c>
      <c r="Y20" s="49">
        <f t="shared" si="13"/>
        <v>18</v>
      </c>
      <c r="Z20" s="50"/>
      <c r="AA20" s="51" t="str">
        <f>IF('[1]كشف النقاط'!H18+'[1]كشف النقاط'!H79+'[1]كشف النقاط'!H133+'[1]كشف النقاط'!H186+'[1]كشف النقاط'!H239+'[1]كشف النقاط'!H289&gt;0,"انقاذ"," ")</f>
        <v xml:space="preserve"> </v>
      </c>
    </row>
    <row r="21" spans="1:27">
      <c r="B21" s="35">
        <v>11</v>
      </c>
      <c r="C21" s="42" t="s">
        <v>53</v>
      </c>
      <c r="D21" s="42" t="s">
        <v>54</v>
      </c>
      <c r="E21" s="56"/>
      <c r="F21" s="44">
        <f>'[1]كشف النقاط'!I19</f>
        <v>102</v>
      </c>
      <c r="G21" s="37">
        <f t="shared" si="0"/>
        <v>6</v>
      </c>
      <c r="H21" s="44">
        <f>'[1]كشف النقاط'!I80</f>
        <v>43.5</v>
      </c>
      <c r="I21" s="37">
        <f t="shared" si="1"/>
        <v>0</v>
      </c>
      <c r="J21" s="44">
        <f>'[1]كشف النقاط'!I134</f>
        <v>63</v>
      </c>
      <c r="K21" s="37">
        <f t="shared" si="2"/>
        <v>6</v>
      </c>
      <c r="L21" s="45">
        <f t="shared" si="3"/>
        <v>11.583333333333334</v>
      </c>
      <c r="M21" s="46">
        <f t="shared" si="4"/>
        <v>18</v>
      </c>
      <c r="N21" s="44">
        <f>'[1]كشف النقاط'!I187</f>
        <v>33</v>
      </c>
      <c r="O21" s="37">
        <f t="shared" si="5"/>
        <v>0</v>
      </c>
      <c r="P21" s="45">
        <f t="shared" si="6"/>
        <v>5.5</v>
      </c>
      <c r="Q21" s="46">
        <f t="shared" si="7"/>
        <v>0</v>
      </c>
      <c r="R21" s="47">
        <f>'[1]كشف النقاط'!I240</f>
        <v>22.5</v>
      </c>
      <c r="S21" s="37">
        <f t="shared" si="8"/>
        <v>0</v>
      </c>
      <c r="T21" s="44">
        <f>'[1]كشف النقاط'!I290</f>
        <v>21.75</v>
      </c>
      <c r="U21" s="37">
        <f t="shared" si="9"/>
        <v>0</v>
      </c>
      <c r="V21" s="44">
        <f t="shared" si="10"/>
        <v>7.375</v>
      </c>
      <c r="W21" s="48">
        <f t="shared" si="11"/>
        <v>0</v>
      </c>
      <c r="X21" s="44">
        <f t="shared" si="12"/>
        <v>9.5250000000000004</v>
      </c>
      <c r="Y21" s="49">
        <f t="shared" si="13"/>
        <v>18</v>
      </c>
      <c r="Z21" s="50"/>
      <c r="AA21" s="51" t="str">
        <f>IF('[1]كشف النقاط'!H19+'[1]كشف النقاط'!H80+'[1]كشف النقاط'!H134+'[1]كشف النقاط'!H187+'[1]كشف النقاط'!H240+'[1]كشف النقاط'!H290&gt;0,"انقاذ"," ")</f>
        <v xml:space="preserve"> </v>
      </c>
    </row>
    <row r="22" spans="1:27">
      <c r="A22" s="52"/>
      <c r="B22" s="35">
        <v>12</v>
      </c>
      <c r="C22" s="42" t="s">
        <v>55</v>
      </c>
      <c r="D22" s="42" t="s">
        <v>56</v>
      </c>
      <c r="E22" s="53"/>
      <c r="F22" s="44">
        <f>'[1]كشف النقاط'!I20</f>
        <v>78</v>
      </c>
      <c r="G22" s="37">
        <f t="shared" si="0"/>
        <v>6</v>
      </c>
      <c r="H22" s="44">
        <f>'[1]كشف النقاط'!I81</f>
        <v>58.5</v>
      </c>
      <c r="I22" s="37">
        <f t="shared" si="1"/>
        <v>0</v>
      </c>
      <c r="J22" s="44">
        <f>'[1]كشف النقاط'!I135</f>
        <v>60</v>
      </c>
      <c r="K22" s="37">
        <f t="shared" si="2"/>
        <v>6</v>
      </c>
      <c r="L22" s="45">
        <f t="shared" si="3"/>
        <v>10.916666666666666</v>
      </c>
      <c r="M22" s="46">
        <f t="shared" si="4"/>
        <v>18</v>
      </c>
      <c r="N22" s="44">
        <f>'[1]كشف النقاط'!I188</f>
        <v>33</v>
      </c>
      <c r="O22" s="37">
        <f t="shared" si="5"/>
        <v>0</v>
      </c>
      <c r="P22" s="45">
        <f t="shared" si="6"/>
        <v>5.5</v>
      </c>
      <c r="Q22" s="46">
        <f t="shared" si="7"/>
        <v>0</v>
      </c>
      <c r="R22" s="47">
        <f>'[1]كشف النقاط'!I241</f>
        <v>23.625</v>
      </c>
      <c r="S22" s="37">
        <f t="shared" si="8"/>
        <v>0</v>
      </c>
      <c r="T22" s="44">
        <f>'[1]كشف النقاط'!I291</f>
        <v>25.5</v>
      </c>
      <c r="U22" s="37">
        <f t="shared" si="9"/>
        <v>0</v>
      </c>
      <c r="V22" s="44">
        <f t="shared" si="10"/>
        <v>8.1875</v>
      </c>
      <c r="W22" s="48">
        <f t="shared" si="11"/>
        <v>0</v>
      </c>
      <c r="X22" s="44">
        <f t="shared" si="12"/>
        <v>9.2874999999999996</v>
      </c>
      <c r="Y22" s="49">
        <f t="shared" si="13"/>
        <v>18</v>
      </c>
      <c r="Z22" s="50"/>
      <c r="AA22" s="51" t="str">
        <f>IF('[1]كشف النقاط'!H20+'[1]كشف النقاط'!H81+'[1]كشف النقاط'!H135+'[1]كشف النقاط'!H188+'[1]كشف النقاط'!H241+'[1]كشف النقاط'!H291&gt;0,"انقاذ"," ")</f>
        <v xml:space="preserve"> </v>
      </c>
    </row>
    <row r="23" spans="1:27">
      <c r="B23" s="35">
        <v>13</v>
      </c>
      <c r="C23" s="42" t="s">
        <v>57</v>
      </c>
      <c r="D23" s="42" t="s">
        <v>58</v>
      </c>
      <c r="E23" s="53"/>
      <c r="F23" s="44">
        <f>'[1]كشف النقاط'!I21</f>
        <v>0</v>
      </c>
      <c r="G23" s="37">
        <f t="shared" si="0"/>
        <v>0</v>
      </c>
      <c r="H23" s="44">
        <f>'[1]كشف النقاط'!I82</f>
        <v>0</v>
      </c>
      <c r="I23" s="37">
        <f t="shared" si="1"/>
        <v>0</v>
      </c>
      <c r="J23" s="44">
        <f>'[1]كشف النقاط'!I136</f>
        <v>0</v>
      </c>
      <c r="K23" s="37">
        <f t="shared" si="2"/>
        <v>0</v>
      </c>
      <c r="L23" s="45">
        <f t="shared" si="3"/>
        <v>0</v>
      </c>
      <c r="M23" s="46">
        <f t="shared" si="4"/>
        <v>0</v>
      </c>
      <c r="N23" s="44">
        <f>'[1]كشف النقاط'!I189</f>
        <v>0</v>
      </c>
      <c r="O23" s="37">
        <f t="shared" si="5"/>
        <v>0</v>
      </c>
      <c r="P23" s="45">
        <f t="shared" si="6"/>
        <v>0</v>
      </c>
      <c r="Q23" s="46">
        <f t="shared" si="7"/>
        <v>0</v>
      </c>
      <c r="R23" s="47">
        <f>'[1]كشف النقاط'!I242</f>
        <v>0</v>
      </c>
      <c r="S23" s="37">
        <f t="shared" si="8"/>
        <v>0</v>
      </c>
      <c r="T23" s="44">
        <f>'[1]كشف النقاط'!I292</f>
        <v>0</v>
      </c>
      <c r="U23" s="37">
        <f t="shared" si="9"/>
        <v>0</v>
      </c>
      <c r="V23" s="44">
        <f t="shared" si="10"/>
        <v>0</v>
      </c>
      <c r="W23" s="48">
        <f t="shared" si="11"/>
        <v>0</v>
      </c>
      <c r="X23" s="44">
        <f t="shared" si="12"/>
        <v>0</v>
      </c>
      <c r="Y23" s="49">
        <f t="shared" si="13"/>
        <v>0</v>
      </c>
      <c r="Z23" s="50"/>
      <c r="AA23" s="51" t="str">
        <f>IF('[1]كشف النقاط'!H21+'[1]كشف النقاط'!H82+'[1]كشف النقاط'!H136+'[1]كشف النقاط'!H189+'[1]كشف النقاط'!H242+'[1]كشف النقاط'!H292&gt;0,"انقاذ"," ")</f>
        <v xml:space="preserve"> </v>
      </c>
    </row>
    <row r="24" spans="1:27" ht="16.5">
      <c r="B24" s="35">
        <v>14</v>
      </c>
      <c r="C24" s="57" t="s">
        <v>59</v>
      </c>
      <c r="D24" s="58" t="s">
        <v>60</v>
      </c>
      <c r="E24" s="59"/>
      <c r="F24" s="44">
        <f>'[1]كشف النقاط'!I22</f>
        <v>66</v>
      </c>
      <c r="G24" s="37">
        <f t="shared" si="0"/>
        <v>6</v>
      </c>
      <c r="H24" s="44">
        <f>'[1]كشف النقاط'!I83</f>
        <v>58.5</v>
      </c>
      <c r="I24" s="37">
        <f t="shared" si="1"/>
        <v>0</v>
      </c>
      <c r="J24" s="44">
        <f>'[1]كشف النقاط'!I137</f>
        <v>63</v>
      </c>
      <c r="K24" s="37">
        <f t="shared" si="2"/>
        <v>6</v>
      </c>
      <c r="L24" s="45">
        <f t="shared" si="3"/>
        <v>10.416666666666666</v>
      </c>
      <c r="M24" s="46">
        <f t="shared" si="4"/>
        <v>18</v>
      </c>
      <c r="N24" s="44">
        <f>'[1]كشف النقاط'!I190</f>
        <v>42</v>
      </c>
      <c r="O24" s="37">
        <f t="shared" si="5"/>
        <v>0</v>
      </c>
      <c r="P24" s="45">
        <f t="shared" si="6"/>
        <v>7</v>
      </c>
      <c r="Q24" s="46">
        <f t="shared" si="7"/>
        <v>0</v>
      </c>
      <c r="R24" s="47">
        <f>'[1]كشف النقاط'!I243</f>
        <v>24</v>
      </c>
      <c r="S24" s="37">
        <f t="shared" si="8"/>
        <v>0</v>
      </c>
      <c r="T24" s="44">
        <f>'[1]كشف النقاط'!I293</f>
        <v>20.25</v>
      </c>
      <c r="U24" s="37">
        <f t="shared" si="9"/>
        <v>0</v>
      </c>
      <c r="V24" s="44">
        <f t="shared" si="10"/>
        <v>7.375</v>
      </c>
      <c r="W24" s="48">
        <f t="shared" si="11"/>
        <v>0</v>
      </c>
      <c r="X24" s="44">
        <f t="shared" si="12"/>
        <v>9.125</v>
      </c>
      <c r="Y24" s="49">
        <f t="shared" si="13"/>
        <v>18</v>
      </c>
      <c r="Z24" s="50"/>
      <c r="AA24" s="51" t="str">
        <f>IF('[1]كشف النقاط'!H22+'[1]كشف النقاط'!H83+'[1]كشف النقاط'!H137+'[1]كشف النقاط'!H190+'[1]كشف النقاط'!H243+'[1]كشف النقاط'!H293&gt;0,"انقاذ"," ")</f>
        <v xml:space="preserve"> </v>
      </c>
    </row>
    <row r="25" spans="1:27">
      <c r="A25" s="52"/>
      <c r="B25" s="35">
        <v>15</v>
      </c>
      <c r="C25" s="42" t="s">
        <v>61</v>
      </c>
      <c r="D25" s="42" t="s">
        <v>62</v>
      </c>
      <c r="E25" s="56"/>
      <c r="F25" s="44">
        <f>'[1]كشف النقاط'!I23</f>
        <v>75</v>
      </c>
      <c r="G25" s="37">
        <f t="shared" si="0"/>
        <v>6</v>
      </c>
      <c r="H25" s="44">
        <f>'[1]كشف النقاط'!I84</f>
        <v>66</v>
      </c>
      <c r="I25" s="37">
        <f t="shared" si="1"/>
        <v>6</v>
      </c>
      <c r="J25" s="44">
        <f>'[1]كشف النقاط'!I138</f>
        <v>63</v>
      </c>
      <c r="K25" s="37">
        <f t="shared" si="2"/>
        <v>6</v>
      </c>
      <c r="L25" s="45">
        <f t="shared" si="3"/>
        <v>11.333333333333334</v>
      </c>
      <c r="M25" s="46">
        <f t="shared" si="4"/>
        <v>18</v>
      </c>
      <c r="N25" s="44">
        <f>'[1]كشف النقاط'!I191</f>
        <v>75</v>
      </c>
      <c r="O25" s="37">
        <f t="shared" si="5"/>
        <v>6</v>
      </c>
      <c r="P25" s="45">
        <f t="shared" si="6"/>
        <v>12.5</v>
      </c>
      <c r="Q25" s="46">
        <f t="shared" si="7"/>
        <v>6</v>
      </c>
      <c r="R25" s="47">
        <f>'[1]كشف النقاط'!I244</f>
        <v>34.125</v>
      </c>
      <c r="S25" s="37">
        <f t="shared" si="8"/>
        <v>3</v>
      </c>
      <c r="T25" s="44">
        <f>'[1]كشف النقاط'!I294</f>
        <v>30</v>
      </c>
      <c r="U25" s="37">
        <f t="shared" si="9"/>
        <v>3</v>
      </c>
      <c r="V25" s="44">
        <f t="shared" si="10"/>
        <v>10.6875</v>
      </c>
      <c r="W25" s="48">
        <f t="shared" si="11"/>
        <v>6</v>
      </c>
      <c r="X25" s="44">
        <f t="shared" si="12"/>
        <v>11.4375</v>
      </c>
      <c r="Y25" s="49">
        <f t="shared" si="13"/>
        <v>30</v>
      </c>
      <c r="Z25" s="50"/>
      <c r="AA25" s="51" t="str">
        <f>IF('[1]كشف النقاط'!H23+'[1]كشف النقاط'!H84+'[1]كشف النقاط'!H138+'[1]كشف النقاط'!H191+'[1]كشف النقاط'!H244+'[1]كشف النقاط'!H294&gt;0,"انقاذ"," ")</f>
        <v xml:space="preserve"> </v>
      </c>
    </row>
    <row r="26" spans="1:27">
      <c r="A26" s="52"/>
      <c r="B26" s="35">
        <v>16</v>
      </c>
      <c r="C26" s="60" t="s">
        <v>63</v>
      </c>
      <c r="D26" s="61" t="s">
        <v>64</v>
      </c>
      <c r="E26" s="56" t="s">
        <v>65</v>
      </c>
      <c r="F26" s="44">
        <f>'[1]كشف النقاط'!I24</f>
        <v>60</v>
      </c>
      <c r="G26" s="37">
        <f t="shared" si="0"/>
        <v>6</v>
      </c>
      <c r="H26" s="44">
        <f>'[1]كشف النقاط'!I85</f>
        <v>46.5</v>
      </c>
      <c r="I26" s="37">
        <f t="shared" si="1"/>
        <v>0</v>
      </c>
      <c r="J26" s="44">
        <f>'[1]كشف النقاط'!I139</f>
        <v>60</v>
      </c>
      <c r="K26" s="37">
        <f t="shared" si="2"/>
        <v>6</v>
      </c>
      <c r="L26" s="45">
        <f t="shared" si="3"/>
        <v>9.25</v>
      </c>
      <c r="M26" s="46">
        <f t="shared" si="4"/>
        <v>12</v>
      </c>
      <c r="N26" s="44">
        <f>'[1]كشف النقاط'!I192</f>
        <v>42</v>
      </c>
      <c r="O26" s="37">
        <f t="shared" si="5"/>
        <v>0</v>
      </c>
      <c r="P26" s="45">
        <f t="shared" si="6"/>
        <v>7</v>
      </c>
      <c r="Q26" s="46">
        <f t="shared" si="7"/>
        <v>0</v>
      </c>
      <c r="R26" s="47">
        <f>'[1]كشف النقاط'!I245</f>
        <v>31.5</v>
      </c>
      <c r="S26" s="37">
        <f t="shared" si="8"/>
        <v>3</v>
      </c>
      <c r="T26" s="44">
        <f>'[1]كشف النقاط'!I295</f>
        <v>30</v>
      </c>
      <c r="U26" s="37">
        <f t="shared" si="9"/>
        <v>3</v>
      </c>
      <c r="V26" s="44">
        <f t="shared" si="10"/>
        <v>10.25</v>
      </c>
      <c r="W26" s="48">
        <f t="shared" si="11"/>
        <v>6</v>
      </c>
      <c r="X26" s="44">
        <f t="shared" si="12"/>
        <v>9</v>
      </c>
      <c r="Y26" s="49">
        <f t="shared" si="13"/>
        <v>18</v>
      </c>
      <c r="Z26" s="50"/>
      <c r="AA26" s="51" t="str">
        <f>IF('[1]كشف النقاط'!H24+'[1]كشف النقاط'!H85+'[1]كشف النقاط'!H139+'[1]كشف النقاط'!H192+'[1]كشف النقاط'!H245+'[1]كشف النقاط'!H295&gt;0,"انقاذ"," ")</f>
        <v xml:space="preserve"> </v>
      </c>
    </row>
    <row r="27" spans="1:27">
      <c r="A27" s="52"/>
      <c r="B27" s="35">
        <v>17</v>
      </c>
      <c r="C27" s="60" t="s">
        <v>66</v>
      </c>
      <c r="D27" s="61" t="s">
        <v>67</v>
      </c>
      <c r="E27" s="56" t="s">
        <v>65</v>
      </c>
      <c r="F27" s="44">
        <f>'[1]كشف النقاط'!I25</f>
        <v>60</v>
      </c>
      <c r="G27" s="37">
        <f t="shared" si="0"/>
        <v>6</v>
      </c>
      <c r="H27" s="44">
        <f>'[1]كشف النقاط'!I86</f>
        <v>61.5</v>
      </c>
      <c r="I27" s="37">
        <f t="shared" si="1"/>
        <v>6</v>
      </c>
      <c r="J27" s="44">
        <f>'[1]كشف النقاط'!I140</f>
        <v>60</v>
      </c>
      <c r="K27" s="37">
        <f t="shared" si="2"/>
        <v>6</v>
      </c>
      <c r="L27" s="45">
        <f t="shared" si="3"/>
        <v>10.083333333333334</v>
      </c>
      <c r="M27" s="46">
        <f t="shared" si="4"/>
        <v>18</v>
      </c>
      <c r="N27" s="44">
        <f>'[1]كشف النقاط'!I193</f>
        <v>33</v>
      </c>
      <c r="O27" s="37">
        <f t="shared" si="5"/>
        <v>0</v>
      </c>
      <c r="P27" s="45">
        <f t="shared" si="6"/>
        <v>5.5</v>
      </c>
      <c r="Q27" s="46">
        <f t="shared" si="7"/>
        <v>0</v>
      </c>
      <c r="R27" s="47">
        <f>'[1]كشف النقاط'!I246</f>
        <v>25.5</v>
      </c>
      <c r="S27" s="37">
        <f t="shared" si="8"/>
        <v>0</v>
      </c>
      <c r="T27" s="44">
        <f>'[1]كشف النقاط'!I296</f>
        <v>24.75</v>
      </c>
      <c r="U27" s="37">
        <f t="shared" si="9"/>
        <v>0</v>
      </c>
      <c r="V27" s="44">
        <f t="shared" si="10"/>
        <v>8.375</v>
      </c>
      <c r="W27" s="48">
        <f t="shared" si="11"/>
        <v>0</v>
      </c>
      <c r="X27" s="44">
        <f t="shared" si="12"/>
        <v>8.8249999999999993</v>
      </c>
      <c r="Y27" s="49">
        <f t="shared" si="13"/>
        <v>18</v>
      </c>
      <c r="Z27" s="50"/>
      <c r="AA27" s="51" t="str">
        <f>IF('[1]كشف النقاط'!H25+'[1]كشف النقاط'!H86+'[1]كشف النقاط'!H140+'[1]كشف النقاط'!H193+'[1]كشف النقاط'!H246+'[1]كشف النقاط'!H296&gt;0,"انقاذ"," ")</f>
        <v xml:space="preserve"> </v>
      </c>
    </row>
    <row r="28" spans="1:27">
      <c r="A28" s="52"/>
      <c r="B28" s="35">
        <v>18</v>
      </c>
      <c r="C28" s="60" t="s">
        <v>68</v>
      </c>
      <c r="D28" s="61" t="s">
        <v>69</v>
      </c>
      <c r="E28" s="56" t="s">
        <v>65</v>
      </c>
      <c r="F28" s="44">
        <f>'[1]كشف النقاط'!I26</f>
        <v>69</v>
      </c>
      <c r="G28" s="37">
        <f t="shared" si="0"/>
        <v>6</v>
      </c>
      <c r="H28" s="44">
        <f>'[1]كشف النقاط'!I87</f>
        <v>52.5</v>
      </c>
      <c r="I28" s="37">
        <f t="shared" si="1"/>
        <v>0</v>
      </c>
      <c r="J28" s="44">
        <f>'[1]كشف النقاط'!I141</f>
        <v>60</v>
      </c>
      <c r="K28" s="37">
        <f t="shared" si="2"/>
        <v>6</v>
      </c>
      <c r="L28" s="45">
        <f t="shared" si="3"/>
        <v>10.083333333333334</v>
      </c>
      <c r="M28" s="46">
        <f t="shared" si="4"/>
        <v>18</v>
      </c>
      <c r="N28" s="44">
        <f>'[1]كشف النقاط'!I194</f>
        <v>30</v>
      </c>
      <c r="O28" s="37">
        <f t="shared" si="5"/>
        <v>0</v>
      </c>
      <c r="P28" s="45">
        <f t="shared" si="6"/>
        <v>5</v>
      </c>
      <c r="Q28" s="46">
        <f t="shared" si="7"/>
        <v>0</v>
      </c>
      <c r="R28" s="47">
        <f>'[1]كشف النقاط'!I247</f>
        <v>30</v>
      </c>
      <c r="S28" s="37">
        <f t="shared" si="8"/>
        <v>3</v>
      </c>
      <c r="T28" s="44">
        <f>'[1]كشف النقاط'!I297</f>
        <v>17.25</v>
      </c>
      <c r="U28" s="37">
        <f t="shared" si="9"/>
        <v>0</v>
      </c>
      <c r="V28" s="44">
        <f t="shared" si="10"/>
        <v>7.875</v>
      </c>
      <c r="W28" s="48">
        <f t="shared" si="11"/>
        <v>3</v>
      </c>
      <c r="X28" s="44">
        <f t="shared" si="12"/>
        <v>8.625</v>
      </c>
      <c r="Y28" s="49">
        <f t="shared" si="13"/>
        <v>21</v>
      </c>
      <c r="Z28" s="50"/>
      <c r="AA28" s="51" t="str">
        <f>IF('[1]كشف النقاط'!H26+'[1]كشف النقاط'!H87+'[1]كشف النقاط'!H141+'[1]كشف النقاط'!H194+'[1]كشف النقاط'!H247+'[1]كشف النقاط'!H297&gt;0,"انقاذ"," ")</f>
        <v xml:space="preserve"> </v>
      </c>
    </row>
    <row r="29" spans="1:27">
      <c r="A29" s="52"/>
      <c r="B29" s="35">
        <v>19</v>
      </c>
      <c r="C29" s="62" t="s">
        <v>70</v>
      </c>
      <c r="D29" s="63" t="s">
        <v>71</v>
      </c>
      <c r="E29" s="56" t="s">
        <v>65</v>
      </c>
      <c r="F29" s="44">
        <f>'[1]كشف النقاط'!I27</f>
        <v>72</v>
      </c>
      <c r="G29" s="37">
        <f t="shared" si="0"/>
        <v>6</v>
      </c>
      <c r="H29" s="44">
        <f>'[1]كشف النقاط'!I88</f>
        <v>58.5</v>
      </c>
      <c r="I29" s="37">
        <f t="shared" si="1"/>
        <v>0</v>
      </c>
      <c r="J29" s="44">
        <f>'[1]كشف النقاط'!I142</f>
        <v>66</v>
      </c>
      <c r="K29" s="37">
        <f t="shared" si="2"/>
        <v>6</v>
      </c>
      <c r="L29" s="45">
        <f t="shared" si="3"/>
        <v>10.916666666666666</v>
      </c>
      <c r="M29" s="46">
        <f t="shared" si="4"/>
        <v>18</v>
      </c>
      <c r="N29" s="44">
        <f>'[1]كشف النقاط'!I195</f>
        <v>30</v>
      </c>
      <c r="O29" s="37">
        <f t="shared" si="5"/>
        <v>0</v>
      </c>
      <c r="P29" s="45">
        <f t="shared" si="6"/>
        <v>5</v>
      </c>
      <c r="Q29" s="46">
        <f t="shared" si="7"/>
        <v>0</v>
      </c>
      <c r="R29" s="47">
        <f>'[1]كشف النقاط'!I248</f>
        <v>15</v>
      </c>
      <c r="S29" s="37">
        <f t="shared" si="8"/>
        <v>0</v>
      </c>
      <c r="T29" s="44">
        <f>'[1]كشف النقاط'!I298</f>
        <v>36.75</v>
      </c>
      <c r="U29" s="37">
        <f t="shared" si="9"/>
        <v>3</v>
      </c>
      <c r="V29" s="44">
        <f t="shared" si="10"/>
        <v>8.625</v>
      </c>
      <c r="W29" s="48">
        <f t="shared" si="11"/>
        <v>3</v>
      </c>
      <c r="X29" s="44">
        <f t="shared" si="12"/>
        <v>9.2750000000000004</v>
      </c>
      <c r="Y29" s="49">
        <f t="shared" si="13"/>
        <v>21</v>
      </c>
      <c r="Z29" s="50"/>
      <c r="AA29" s="51" t="str">
        <f>IF('[1]كشف النقاط'!H27+'[1]كشف النقاط'!H88+'[1]كشف النقاط'!H142+'[1]كشف النقاط'!H195+'[1]كشف النقاط'!H248+'[1]كشف النقاط'!H298&gt;0,"انقاذ"," ")</f>
        <v xml:space="preserve"> </v>
      </c>
    </row>
    <row r="30" spans="1:27">
      <c r="A30" s="52"/>
      <c r="B30" s="35">
        <v>20</v>
      </c>
      <c r="C30" s="64" t="s">
        <v>72</v>
      </c>
      <c r="D30" s="65" t="s">
        <v>73</v>
      </c>
      <c r="E30" s="56" t="s">
        <v>74</v>
      </c>
      <c r="F30" s="44">
        <f>'[1]كشف النقاط'!I28</f>
        <v>60</v>
      </c>
      <c r="G30" s="37">
        <f t="shared" si="0"/>
        <v>6</v>
      </c>
      <c r="H30" s="44">
        <f>'[1]كشف النقاط'!I89</f>
        <v>69</v>
      </c>
      <c r="I30" s="37">
        <f t="shared" si="1"/>
        <v>6</v>
      </c>
      <c r="J30" s="44">
        <f>'[1]كشف النقاط'!I143</f>
        <v>63</v>
      </c>
      <c r="K30" s="37">
        <f t="shared" si="2"/>
        <v>6</v>
      </c>
      <c r="L30" s="45">
        <f t="shared" si="3"/>
        <v>10.666666666666666</v>
      </c>
      <c r="M30" s="46">
        <f t="shared" si="4"/>
        <v>18</v>
      </c>
      <c r="N30" s="44">
        <f>'[1]كشف النقاط'!I196</f>
        <v>57</v>
      </c>
      <c r="O30" s="37">
        <f t="shared" si="5"/>
        <v>0</v>
      </c>
      <c r="P30" s="45">
        <f t="shared" si="6"/>
        <v>9.5</v>
      </c>
      <c r="Q30" s="46">
        <f t="shared" si="7"/>
        <v>0</v>
      </c>
      <c r="R30" s="47">
        <f>'[1]كشف النقاط'!I249</f>
        <v>20.625</v>
      </c>
      <c r="S30" s="37">
        <f t="shared" si="8"/>
        <v>0</v>
      </c>
      <c r="T30" s="44">
        <f>'[1]كشف النقاط'!I299</f>
        <v>21.75</v>
      </c>
      <c r="U30" s="37">
        <f t="shared" si="9"/>
        <v>0</v>
      </c>
      <c r="V30" s="44">
        <f t="shared" si="10"/>
        <v>7.0625</v>
      </c>
      <c r="W30" s="48">
        <f t="shared" si="11"/>
        <v>0</v>
      </c>
      <c r="X30" s="44">
        <f t="shared" si="12"/>
        <v>9.7125000000000004</v>
      </c>
      <c r="Y30" s="49">
        <f t="shared" si="13"/>
        <v>18</v>
      </c>
      <c r="Z30" s="50"/>
      <c r="AA30" s="51" t="str">
        <f>IF('[1]كشف النقاط'!H28+'[1]كشف النقاط'!H89+'[1]كشف النقاط'!H143+'[1]كشف النقاط'!H196+'[1]كشف النقاط'!H249+'[1]كشف النقاط'!H299&gt;0,"انقاذ"," ")</f>
        <v xml:space="preserve"> </v>
      </c>
    </row>
    <row r="31" spans="1:27">
      <c r="A31" s="52"/>
      <c r="B31" s="35">
        <v>21</v>
      </c>
      <c r="C31" s="66" t="s">
        <v>75</v>
      </c>
      <c r="D31" s="66" t="s">
        <v>76</v>
      </c>
      <c r="E31" s="56" t="s">
        <v>77</v>
      </c>
      <c r="F31" s="44">
        <f>'[1]كشف النقاط'!I29</f>
        <v>87</v>
      </c>
      <c r="G31" s="37">
        <f t="shared" si="0"/>
        <v>6</v>
      </c>
      <c r="H31" s="44">
        <f>'[1]كشف النقاط'!I90</f>
        <v>51</v>
      </c>
      <c r="I31" s="37">
        <f t="shared" si="1"/>
        <v>0</v>
      </c>
      <c r="J31" s="44">
        <f>'[1]كشف النقاط'!I144</f>
        <v>60</v>
      </c>
      <c r="K31" s="37">
        <f t="shared" si="2"/>
        <v>6</v>
      </c>
      <c r="L31" s="45">
        <f t="shared" si="3"/>
        <v>11</v>
      </c>
      <c r="M31" s="46">
        <f t="shared" si="4"/>
        <v>18</v>
      </c>
      <c r="N31" s="44">
        <f>'[1]كشف النقاط'!I197</f>
        <v>21</v>
      </c>
      <c r="O31" s="37">
        <f t="shared" si="5"/>
        <v>0</v>
      </c>
      <c r="P31" s="45">
        <f t="shared" si="6"/>
        <v>3.5</v>
      </c>
      <c r="Q31" s="46">
        <f t="shared" si="7"/>
        <v>0</v>
      </c>
      <c r="R31" s="47">
        <f>'[1]كشف النقاط'!I250</f>
        <v>26.25</v>
      </c>
      <c r="S31" s="37">
        <f t="shared" si="8"/>
        <v>0</v>
      </c>
      <c r="T31" s="44">
        <f>'[1]كشف النقاط'!I300</f>
        <v>36</v>
      </c>
      <c r="U31" s="37">
        <f t="shared" si="9"/>
        <v>3</v>
      </c>
      <c r="V31" s="44">
        <f t="shared" si="10"/>
        <v>10.375</v>
      </c>
      <c r="W31" s="48">
        <f t="shared" si="11"/>
        <v>6</v>
      </c>
      <c r="X31" s="44">
        <f t="shared" si="12"/>
        <v>9.375</v>
      </c>
      <c r="Y31" s="49">
        <f t="shared" si="13"/>
        <v>24</v>
      </c>
      <c r="Z31" s="50"/>
      <c r="AA31" s="51" t="str">
        <f>IF('[1]كشف النقاط'!H29+'[1]كشف النقاط'!H90+'[1]كشف النقاط'!H144+'[1]كشف النقاط'!H197+'[1]كشف النقاط'!H250+'[1]كشف النقاط'!H300&gt;0,"انقاذ"," ")</f>
        <v xml:space="preserve"> </v>
      </c>
    </row>
    <row r="32" spans="1:27">
      <c r="F32" s="67" t="s">
        <v>78</v>
      </c>
      <c r="G32" s="68"/>
      <c r="H32" s="67" t="s">
        <v>79</v>
      </c>
      <c r="I32" s="69"/>
      <c r="J32" s="67" t="s">
        <v>80</v>
      </c>
      <c r="K32" s="68"/>
      <c r="L32" s="67"/>
      <c r="M32" s="69"/>
      <c r="N32" s="67" t="s">
        <v>81</v>
      </c>
      <c r="O32" s="70"/>
      <c r="P32" s="71"/>
      <c r="Q32" s="68"/>
      <c r="R32" s="67" t="s">
        <v>82</v>
      </c>
      <c r="S32" s="68"/>
      <c r="T32" s="67" t="s">
        <v>83</v>
      </c>
      <c r="U32" s="68"/>
      <c r="V32" s="71"/>
    </row>
    <row r="33" spans="6:23">
      <c r="F33" s="72"/>
      <c r="G33" s="68"/>
      <c r="H33" s="72"/>
      <c r="I33" s="68"/>
      <c r="J33" s="72"/>
      <c r="K33" s="68"/>
      <c r="L33" s="72"/>
      <c r="M33" s="68"/>
      <c r="N33" s="72"/>
      <c r="O33" s="68"/>
      <c r="P33" s="72"/>
      <c r="Q33" s="68"/>
      <c r="R33" s="72"/>
      <c r="T33" s="72"/>
      <c r="V33" s="72"/>
    </row>
    <row r="34" spans="6:23" ht="18">
      <c r="W34" s="5" t="s">
        <v>84</v>
      </c>
    </row>
  </sheetData>
  <sheetProtection password="CC17" sheet="1" objects="1" scenarios="1"/>
  <mergeCells count="4">
    <mergeCell ref="M7:M10"/>
    <mergeCell ref="Q7:Q10"/>
    <mergeCell ref="W7:W10"/>
    <mergeCell ref="Y7:Y10"/>
  </mergeCells>
  <pageMargins left="0.70866141732283472" right="0.70866141732283472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0"/>
  <sheetViews>
    <sheetView rightToLeft="1" topLeftCell="V1" workbookViewId="0">
      <selection activeCell="W2" sqref="W2:AA2"/>
    </sheetView>
  </sheetViews>
  <sheetFormatPr baseColWidth="10" defaultRowHeight="15"/>
  <cols>
    <col min="1" max="1" width="2" customWidth="1"/>
    <col min="2" max="2" width="2.44140625" customWidth="1"/>
    <col min="3" max="3" width="5" customWidth="1"/>
    <col min="4" max="4" width="5.21875" customWidth="1"/>
    <col min="5" max="5" width="3.33203125" customWidth="1"/>
    <col min="6" max="6" width="4.5546875" customWidth="1"/>
    <col min="7" max="7" width="3.44140625" customWidth="1"/>
    <col min="8" max="8" width="6" customWidth="1"/>
    <col min="9" max="9" width="2.88671875" customWidth="1"/>
    <col min="10" max="10" width="5.5546875" customWidth="1"/>
    <col min="11" max="11" width="3.5546875" customWidth="1"/>
    <col min="12" max="12" width="4" customWidth="1"/>
    <col min="13" max="13" width="3.109375" customWidth="1"/>
    <col min="14" max="14" width="5.5546875" customWidth="1"/>
    <col min="15" max="15" width="3.33203125" customWidth="1"/>
    <col min="16" max="16" width="4.21875" customWidth="1"/>
    <col min="17" max="17" width="3.21875" customWidth="1"/>
    <col min="18" max="18" width="5.5546875" customWidth="1"/>
    <col min="19" max="19" width="4.21875" customWidth="1"/>
    <col min="20" max="20" width="3.6640625" customWidth="1"/>
    <col min="21" max="21" width="3.33203125" customWidth="1"/>
    <col min="22" max="22" width="4" customWidth="1"/>
    <col min="23" max="23" width="4.21875" customWidth="1"/>
    <col min="24" max="24" width="3.77734375" customWidth="1"/>
    <col min="25" max="25" width="4.109375" customWidth="1"/>
    <col min="26" max="26" width="3.6640625" customWidth="1"/>
    <col min="27" max="27" width="3.109375" customWidth="1"/>
    <col min="28" max="28" width="4.44140625" customWidth="1"/>
    <col min="29" max="29" width="3.33203125" customWidth="1"/>
    <col min="30" max="30" width="3.88671875" customWidth="1"/>
    <col min="31" max="31" width="5.77734375" customWidth="1"/>
  </cols>
  <sheetData>
    <row r="1" spans="1:31" ht="14.1" customHeight="1">
      <c r="B1" s="73" t="s">
        <v>0</v>
      </c>
      <c r="C1" s="1"/>
      <c r="W1" s="2" t="s">
        <v>86</v>
      </c>
    </row>
    <row r="2" spans="1:31" ht="14.1" customHeight="1">
      <c r="B2" s="73" t="s">
        <v>2</v>
      </c>
      <c r="C2" s="1"/>
      <c r="W2" s="3" t="s">
        <v>85</v>
      </c>
    </row>
    <row r="3" spans="1:31" ht="14.1" customHeight="1">
      <c r="B3" s="73" t="s">
        <v>3</v>
      </c>
      <c r="C3" s="1"/>
      <c r="W3" s="3" t="s">
        <v>4</v>
      </c>
    </row>
    <row r="4" spans="1:31" ht="14.1" customHeight="1">
      <c r="B4" s="74"/>
    </row>
    <row r="5" spans="1:31" ht="14.1" customHeight="1">
      <c r="B5" s="74"/>
      <c r="C5" s="4" t="s">
        <v>87</v>
      </c>
      <c r="L5" s="1" t="s">
        <v>6</v>
      </c>
      <c r="Z5" s="1" t="s">
        <v>7</v>
      </c>
      <c r="AA5" s="1"/>
      <c r="AE5" s="4" t="s">
        <v>8</v>
      </c>
    </row>
    <row r="6" spans="1:31" ht="14.1" customHeight="1">
      <c r="B6" s="74"/>
      <c r="U6" s="5"/>
    </row>
    <row r="7" spans="1:31" ht="14.1" customHeight="1">
      <c r="B7" s="6"/>
      <c r="C7" s="6"/>
      <c r="D7" s="6"/>
      <c r="E7" s="7"/>
      <c r="F7" s="8" t="s">
        <v>88</v>
      </c>
      <c r="G7" s="9"/>
      <c r="H7" s="9"/>
      <c r="I7" s="9"/>
      <c r="J7" s="10"/>
      <c r="K7" s="10"/>
      <c r="L7" s="9"/>
      <c r="M7" s="191" t="s">
        <v>10</v>
      </c>
      <c r="N7" s="11"/>
      <c r="O7" s="9"/>
      <c r="P7" s="9" t="s">
        <v>89</v>
      </c>
      <c r="Q7" s="9"/>
      <c r="R7" s="10"/>
      <c r="S7" s="10"/>
      <c r="T7" s="9"/>
      <c r="U7" s="188" t="s">
        <v>10</v>
      </c>
      <c r="V7" s="8" t="s">
        <v>90</v>
      </c>
      <c r="W7" s="9"/>
      <c r="X7" s="9"/>
      <c r="Y7" s="9"/>
      <c r="Z7" s="9"/>
      <c r="AA7" s="191" t="s">
        <v>10</v>
      </c>
      <c r="AB7" s="6"/>
      <c r="AC7" s="191" t="s">
        <v>10</v>
      </c>
      <c r="AD7" s="12"/>
      <c r="AE7" s="13"/>
    </row>
    <row r="8" spans="1:31" ht="14.1" customHeight="1">
      <c r="B8" s="75" t="s">
        <v>14</v>
      </c>
      <c r="C8" s="76" t="s">
        <v>15</v>
      </c>
      <c r="D8" s="77" t="s">
        <v>16</v>
      </c>
      <c r="E8" s="78" t="s">
        <v>17</v>
      </c>
      <c r="F8" s="20" t="s">
        <v>91</v>
      </c>
      <c r="G8" s="18"/>
      <c r="H8" s="17" t="s">
        <v>92</v>
      </c>
      <c r="I8" s="18"/>
      <c r="J8" s="20" t="s">
        <v>93</v>
      </c>
      <c r="K8" s="18"/>
      <c r="L8" s="20"/>
      <c r="M8" s="192"/>
      <c r="N8" s="18" t="s">
        <v>94</v>
      </c>
      <c r="O8" s="20"/>
      <c r="P8" s="20" t="s">
        <v>21</v>
      </c>
      <c r="Q8" s="19"/>
      <c r="R8" s="20" t="s">
        <v>95</v>
      </c>
      <c r="S8" s="19"/>
      <c r="T8" s="20"/>
      <c r="U8" s="189"/>
      <c r="V8" s="19" t="s">
        <v>22</v>
      </c>
      <c r="W8" s="19"/>
      <c r="X8" s="20" t="s">
        <v>96</v>
      </c>
      <c r="Y8" s="19"/>
      <c r="Z8" s="20"/>
      <c r="AA8" s="192"/>
      <c r="AB8" s="25" t="s">
        <v>24</v>
      </c>
      <c r="AC8" s="192"/>
      <c r="AD8" s="22"/>
      <c r="AE8" s="23"/>
    </row>
    <row r="9" spans="1:31" ht="14.1" customHeight="1">
      <c r="B9" s="79"/>
      <c r="C9" s="25"/>
      <c r="D9" s="25"/>
      <c r="E9" s="22"/>
      <c r="F9" s="28" t="s">
        <v>97</v>
      </c>
      <c r="G9" s="27"/>
      <c r="H9" s="26" t="s">
        <v>98</v>
      </c>
      <c r="I9" s="27"/>
      <c r="J9" s="28" t="s">
        <v>99</v>
      </c>
      <c r="K9" s="27"/>
      <c r="L9" s="31" t="s">
        <v>29</v>
      </c>
      <c r="M9" s="192"/>
      <c r="N9" s="32" t="s">
        <v>100</v>
      </c>
      <c r="O9" s="27"/>
      <c r="P9" s="28" t="s">
        <v>101</v>
      </c>
      <c r="Q9" s="32"/>
      <c r="R9" s="28"/>
      <c r="S9" s="32"/>
      <c r="T9" s="33" t="s">
        <v>29</v>
      </c>
      <c r="U9" s="189"/>
      <c r="V9" s="28"/>
      <c r="W9" s="27"/>
      <c r="X9" s="28" t="s">
        <v>102</v>
      </c>
      <c r="Y9" s="32"/>
      <c r="Z9" s="80" t="s">
        <v>29</v>
      </c>
      <c r="AA9" s="192"/>
      <c r="AB9" s="25" t="s">
        <v>30</v>
      </c>
      <c r="AC9" s="192"/>
      <c r="AD9" s="22" t="s">
        <v>31</v>
      </c>
      <c r="AE9" s="23"/>
    </row>
    <row r="10" spans="1:31" ht="14.1" customHeight="1">
      <c r="B10" s="35"/>
      <c r="C10" s="35"/>
      <c r="D10" s="36"/>
      <c r="E10" s="36"/>
      <c r="F10" s="37" t="s">
        <v>29</v>
      </c>
      <c r="G10" s="37" t="s">
        <v>32</v>
      </c>
      <c r="H10" s="37" t="s">
        <v>29</v>
      </c>
      <c r="I10" s="37" t="s">
        <v>32</v>
      </c>
      <c r="J10" s="37" t="s">
        <v>29</v>
      </c>
      <c r="K10" s="37" t="s">
        <v>32</v>
      </c>
      <c r="L10" s="38"/>
      <c r="M10" s="193"/>
      <c r="N10" s="37" t="s">
        <v>29</v>
      </c>
      <c r="O10" s="37" t="s">
        <v>32</v>
      </c>
      <c r="P10" s="37" t="s">
        <v>29</v>
      </c>
      <c r="Q10" s="37" t="s">
        <v>32</v>
      </c>
      <c r="R10" s="37" t="s">
        <v>29</v>
      </c>
      <c r="S10" s="37" t="s">
        <v>32</v>
      </c>
      <c r="T10" s="38"/>
      <c r="U10" s="190"/>
      <c r="V10" s="39" t="s">
        <v>29</v>
      </c>
      <c r="W10" s="37" t="s">
        <v>32</v>
      </c>
      <c r="X10" s="37" t="s">
        <v>29</v>
      </c>
      <c r="Y10" s="37" t="s">
        <v>32</v>
      </c>
      <c r="Z10" s="38"/>
      <c r="AA10" s="193"/>
      <c r="AB10" s="40"/>
      <c r="AC10" s="193"/>
      <c r="AD10" s="41"/>
      <c r="AE10" s="23"/>
    </row>
    <row r="11" spans="1:31" ht="14.1" customHeight="1">
      <c r="B11" s="81">
        <v>1</v>
      </c>
      <c r="C11" s="82" t="s">
        <v>103</v>
      </c>
      <c r="D11" s="82" t="s">
        <v>104</v>
      </c>
      <c r="E11" s="83"/>
      <c r="F11" s="44">
        <f>'[2]كشف النقاط'!I9</f>
        <v>90</v>
      </c>
      <c r="G11" s="37">
        <f>IF(F11&lt;60,0,6)</f>
        <v>6</v>
      </c>
      <c r="H11" s="44">
        <f>'[2]كشف النقاط'!I72</f>
        <v>78</v>
      </c>
      <c r="I11" s="37">
        <f>IF(H11&lt;60,0,6)</f>
        <v>6</v>
      </c>
      <c r="J11" s="44">
        <f>'[2]كشف النقاط'!I119</f>
        <v>62.5</v>
      </c>
      <c r="K11" s="37">
        <f>IF(J11&lt;50,0,5)</f>
        <v>5</v>
      </c>
      <c r="L11" s="45">
        <f>(J11+H11+F11)/17</f>
        <v>13.558823529411764</v>
      </c>
      <c r="M11" s="46">
        <f>IF(L11&lt;10,K11+I11+G11,17)</f>
        <v>17</v>
      </c>
      <c r="N11" s="44">
        <f>'[2]كشف النقاط'!I173</f>
        <v>42</v>
      </c>
      <c r="O11" s="37">
        <f>IF(N11&lt;30,0,3)</f>
        <v>3</v>
      </c>
      <c r="P11" s="44">
        <f>'[2]كشف النقاط'!I228</f>
        <v>43.125</v>
      </c>
      <c r="Q11" s="37">
        <f>IF(P11&lt;30,0,3)</f>
        <v>3</v>
      </c>
      <c r="R11" s="44">
        <f>'[2]كشف النقاط'!I280</f>
        <v>39</v>
      </c>
      <c r="S11" s="37">
        <f>IF(R11&lt;30,0,3)</f>
        <v>3</v>
      </c>
      <c r="T11" s="45">
        <f>(R11+P11+N11)/9</f>
        <v>13.791666666666666</v>
      </c>
      <c r="U11" s="46">
        <f>IF(T11&lt;10,S11+Q11+O11,9)</f>
        <v>9</v>
      </c>
      <c r="V11" s="47">
        <f>'[2]كشف النقاط'!I330</f>
        <v>19.329999999999998</v>
      </c>
      <c r="W11" s="37">
        <f>IF(V11&lt;20,0,2)</f>
        <v>0</v>
      </c>
      <c r="X11" s="44">
        <f>'[2]كشف النقاط'!I378</f>
        <v>27.5</v>
      </c>
      <c r="Y11" s="37">
        <f>IF(X11&lt;20,0,2)</f>
        <v>2</v>
      </c>
      <c r="Z11" s="44">
        <f>(X11+V11)/4</f>
        <v>11.7075</v>
      </c>
      <c r="AA11" s="84">
        <f>IF(Z11&lt;10,Y11+W11,4)</f>
        <v>4</v>
      </c>
      <c r="AB11" s="44">
        <f>(X11+V11+R11+P11+N11+J11+H11+F11)/30</f>
        <v>13.381833333333333</v>
      </c>
      <c r="AC11" s="49">
        <f>IF(AB11&lt;10,AA11+U11+M11,30)</f>
        <v>30</v>
      </c>
      <c r="AD11" s="85"/>
      <c r="AE11" s="86" t="str">
        <f>IF('[2]كشف النقاط'!H9+'[2]كشف النقاط'!H72+'[2]كشف النقاط'!H119+'[2]كشف النقاط'!H173+'[2]كشف النقاط'!H228+'[2]كشف النقاط'!H280+'[2]كشف النقاط'!H330+'[2]كشف النقاط'!H378&gt;0,"انقاذ"," ")</f>
        <v xml:space="preserve"> </v>
      </c>
    </row>
    <row r="12" spans="1:31" ht="14.1" customHeight="1">
      <c r="B12" s="81">
        <v>2</v>
      </c>
      <c r="C12" s="82" t="s">
        <v>105</v>
      </c>
      <c r="D12" s="82" t="s">
        <v>106</v>
      </c>
      <c r="E12" s="89"/>
      <c r="F12" s="44">
        <f>'[2]كشف النقاط'!I10</f>
        <v>93</v>
      </c>
      <c r="G12" s="37">
        <f t="shared" ref="G12:G37" si="0">IF(F12&lt;60,0,6)</f>
        <v>6</v>
      </c>
      <c r="H12" s="44">
        <f>'[2]كشف النقاط'!I73</f>
        <v>78</v>
      </c>
      <c r="I12" s="37">
        <f t="shared" ref="I12:I37" si="1">IF(H12&lt;60,0,6)</f>
        <v>6</v>
      </c>
      <c r="J12" s="44">
        <f>'[2]كشف النقاط'!I120</f>
        <v>63.75</v>
      </c>
      <c r="K12" s="37">
        <f t="shared" ref="K12:K37" si="2">IF(J12&lt;50,0,5)</f>
        <v>5</v>
      </c>
      <c r="L12" s="45">
        <f t="shared" ref="L12:L37" si="3">(J12+H12+F12)/17</f>
        <v>13.808823529411764</v>
      </c>
      <c r="M12" s="46">
        <f t="shared" ref="M12:M37" si="4">IF(L12&lt;10,K12+I12+G12,17)</f>
        <v>17</v>
      </c>
      <c r="N12" s="44">
        <f>'[2]كشف النقاط'!I174</f>
        <v>41.25</v>
      </c>
      <c r="O12" s="37">
        <f t="shared" ref="O12:O37" si="5">IF(N12&lt;30,0,3)</f>
        <v>3</v>
      </c>
      <c r="P12" s="44">
        <f>'[2]كشف النقاط'!I229</f>
        <v>23.625</v>
      </c>
      <c r="Q12" s="37">
        <f t="shared" ref="Q12:Q37" si="6">IF(P12&lt;30,0,3)</f>
        <v>0</v>
      </c>
      <c r="R12" s="44">
        <f>'[2]كشف النقاط'!I281</f>
        <v>39</v>
      </c>
      <c r="S12" s="37">
        <f t="shared" ref="S12:S37" si="7">IF(R12&lt;30,0,3)</f>
        <v>3</v>
      </c>
      <c r="T12" s="45">
        <f t="shared" ref="T12:T37" si="8">(R12+P12+N12)/9</f>
        <v>11.541666666666666</v>
      </c>
      <c r="U12" s="46">
        <f t="shared" ref="U12:U37" si="9">IF(T12&lt;10,S12+Q12+O12,9)</f>
        <v>9</v>
      </c>
      <c r="V12" s="47">
        <f>'[2]كشف النقاط'!I331</f>
        <v>23.33</v>
      </c>
      <c r="W12" s="37">
        <f t="shared" ref="W12:W37" si="10">IF(V12&lt;20,0,2)</f>
        <v>2</v>
      </c>
      <c r="X12" s="44">
        <f>'[2]كشف النقاط'!I379</f>
        <v>24</v>
      </c>
      <c r="Y12" s="37">
        <f t="shared" ref="Y12:Y37" si="11">IF(X12&lt;20,0,2)</f>
        <v>2</v>
      </c>
      <c r="Z12" s="44">
        <f t="shared" ref="Z12:Z37" si="12">(X12+V12)/4</f>
        <v>11.8325</v>
      </c>
      <c r="AA12" s="84">
        <f t="shared" ref="AA12:AA37" si="13">IF(Z12&lt;10,Y12+W12,4)</f>
        <v>4</v>
      </c>
      <c r="AB12" s="44">
        <f t="shared" ref="AB12:AB37" si="14">(X12+V12+R12+P12+N12+J12+H12+F12)/30</f>
        <v>12.865166666666665</v>
      </c>
      <c r="AC12" s="49">
        <f t="shared" ref="AC12:AC37" si="15">IF(AB12&lt;10,AA12+U12+M12,30)</f>
        <v>30</v>
      </c>
      <c r="AD12" s="85"/>
      <c r="AE12" s="86" t="str">
        <f>IF('[2]كشف النقاط'!H10+'[2]كشف النقاط'!H73+'[2]كشف النقاط'!H120+'[2]كشف النقاط'!H174+'[2]كشف النقاط'!H229+'[2]كشف النقاط'!H281+'[2]كشف النقاط'!H331+'[2]كشف النقاط'!H379&gt;0,"انقاذ"," ")</f>
        <v xml:space="preserve"> </v>
      </c>
    </row>
    <row r="13" spans="1:31" ht="14.1" customHeight="1">
      <c r="A13" s="52"/>
      <c r="B13" s="81">
        <v>3</v>
      </c>
      <c r="C13" s="82" t="s">
        <v>107</v>
      </c>
      <c r="D13" s="82" t="s">
        <v>108</v>
      </c>
      <c r="E13" s="90"/>
      <c r="F13" s="44">
        <f>'[2]كشف النقاط'!I11</f>
        <v>78</v>
      </c>
      <c r="G13" s="37">
        <f t="shared" si="0"/>
        <v>6</v>
      </c>
      <c r="H13" s="44">
        <f>'[2]كشف النقاط'!I74</f>
        <v>78</v>
      </c>
      <c r="I13" s="37">
        <f t="shared" si="1"/>
        <v>6</v>
      </c>
      <c r="J13" s="44">
        <f>'[2]كشف النقاط'!I121</f>
        <v>65</v>
      </c>
      <c r="K13" s="37">
        <f t="shared" si="2"/>
        <v>5</v>
      </c>
      <c r="L13" s="45">
        <f t="shared" si="3"/>
        <v>13</v>
      </c>
      <c r="M13" s="46">
        <f t="shared" si="4"/>
        <v>17</v>
      </c>
      <c r="N13" s="44">
        <f>'[2]كشف النقاط'!I175</f>
        <v>40.5</v>
      </c>
      <c r="O13" s="37">
        <f t="shared" si="5"/>
        <v>3</v>
      </c>
      <c r="P13" s="44">
        <f>'[2]كشف النقاط'!I230</f>
        <v>18</v>
      </c>
      <c r="Q13" s="37">
        <f t="shared" si="6"/>
        <v>0</v>
      </c>
      <c r="R13" s="44">
        <f>'[2]كشف النقاط'!I282</f>
        <v>33</v>
      </c>
      <c r="S13" s="37">
        <f t="shared" si="7"/>
        <v>3</v>
      </c>
      <c r="T13" s="45">
        <f t="shared" si="8"/>
        <v>10.166666666666666</v>
      </c>
      <c r="U13" s="46">
        <f t="shared" si="9"/>
        <v>9</v>
      </c>
      <c r="V13" s="47">
        <f>'[2]كشف النقاط'!I332</f>
        <v>20.66</v>
      </c>
      <c r="W13" s="37">
        <f t="shared" si="10"/>
        <v>2</v>
      </c>
      <c r="X13" s="44">
        <f>'[2]كشف النقاط'!I380</f>
        <v>27</v>
      </c>
      <c r="Y13" s="37">
        <f t="shared" si="11"/>
        <v>2</v>
      </c>
      <c r="Z13" s="44">
        <f t="shared" si="12"/>
        <v>11.914999999999999</v>
      </c>
      <c r="AA13" s="84">
        <f t="shared" si="13"/>
        <v>4</v>
      </c>
      <c r="AB13" s="44">
        <f t="shared" si="14"/>
        <v>12.005333333333333</v>
      </c>
      <c r="AC13" s="49">
        <f t="shared" si="15"/>
        <v>30</v>
      </c>
      <c r="AD13" s="85"/>
      <c r="AE13" s="86" t="str">
        <f>IF('[2]كشف النقاط'!H11+'[2]كشف النقاط'!H74+'[2]كشف النقاط'!H121+'[2]كشف النقاط'!H175+'[2]كشف النقاط'!H230+'[2]كشف النقاط'!H282+'[2]كشف النقاط'!H332+'[2]كشف النقاط'!H380&gt;0,"انقاذ"," ")</f>
        <v xml:space="preserve"> </v>
      </c>
    </row>
    <row r="14" spans="1:31" ht="14.1" customHeight="1">
      <c r="A14" s="52"/>
      <c r="B14" s="81">
        <v>4</v>
      </c>
      <c r="C14" s="82" t="s">
        <v>109</v>
      </c>
      <c r="D14" s="82" t="s">
        <v>110</v>
      </c>
      <c r="E14" s="89"/>
      <c r="F14" s="44">
        <f>'[2]كشف النقاط'!I12</f>
        <v>72</v>
      </c>
      <c r="G14" s="37">
        <f t="shared" si="0"/>
        <v>6</v>
      </c>
      <c r="H14" s="44">
        <f>'[2]كشف النقاط'!I75</f>
        <v>90</v>
      </c>
      <c r="I14" s="37">
        <f t="shared" si="1"/>
        <v>6</v>
      </c>
      <c r="J14" s="44">
        <f>'[2]كشف النقاط'!I122</f>
        <v>70</v>
      </c>
      <c r="K14" s="37">
        <f t="shared" si="2"/>
        <v>5</v>
      </c>
      <c r="L14" s="45">
        <f t="shared" si="3"/>
        <v>13.647058823529411</v>
      </c>
      <c r="M14" s="46">
        <f t="shared" si="4"/>
        <v>17</v>
      </c>
      <c r="N14" s="44">
        <f>'[2]كشف النقاط'!I176</f>
        <v>51</v>
      </c>
      <c r="O14" s="37">
        <f t="shared" si="5"/>
        <v>3</v>
      </c>
      <c r="P14" s="44">
        <f>'[2]كشف النقاط'!I231</f>
        <v>38.25</v>
      </c>
      <c r="Q14" s="37">
        <f t="shared" si="6"/>
        <v>3</v>
      </c>
      <c r="R14" s="44">
        <f>'[2]كشف النقاط'!I283</f>
        <v>45</v>
      </c>
      <c r="S14" s="37">
        <f t="shared" si="7"/>
        <v>3</v>
      </c>
      <c r="T14" s="45">
        <f t="shared" si="8"/>
        <v>14.916666666666666</v>
      </c>
      <c r="U14" s="46">
        <f t="shared" si="9"/>
        <v>9</v>
      </c>
      <c r="V14" s="47">
        <f>'[2]كشف النقاط'!I333</f>
        <v>15.33</v>
      </c>
      <c r="W14" s="37">
        <f t="shared" si="10"/>
        <v>0</v>
      </c>
      <c r="X14" s="44">
        <f>'[2]كشف النقاط'!I381</f>
        <v>20</v>
      </c>
      <c r="Y14" s="37">
        <f t="shared" si="11"/>
        <v>2</v>
      </c>
      <c r="Z14" s="44">
        <f t="shared" si="12"/>
        <v>8.8324999999999996</v>
      </c>
      <c r="AA14" s="84">
        <f t="shared" si="13"/>
        <v>2</v>
      </c>
      <c r="AB14" s="44">
        <f t="shared" si="14"/>
        <v>13.385999999999999</v>
      </c>
      <c r="AC14" s="49">
        <f t="shared" si="15"/>
        <v>30</v>
      </c>
      <c r="AD14" s="85"/>
      <c r="AE14" s="86" t="str">
        <f>IF('[2]كشف النقاط'!H12+'[2]كشف النقاط'!H75+'[2]كشف النقاط'!H122+'[2]كشف النقاط'!H176+'[2]كشف النقاط'!H231+'[2]كشف النقاط'!H283+'[2]كشف النقاط'!H333+'[2]كشف النقاط'!H381&gt;0,"انقاذ"," ")</f>
        <v xml:space="preserve"> </v>
      </c>
    </row>
    <row r="15" spans="1:31" ht="14.1" customHeight="1">
      <c r="B15" s="81">
        <v>5</v>
      </c>
      <c r="C15" s="82" t="s">
        <v>111</v>
      </c>
      <c r="D15" s="82" t="s">
        <v>112</v>
      </c>
      <c r="E15" s="89"/>
      <c r="F15" s="44">
        <f>'[2]كشف النقاط'!I13</f>
        <v>69</v>
      </c>
      <c r="G15" s="37">
        <f t="shared" si="0"/>
        <v>6</v>
      </c>
      <c r="H15" s="44">
        <f>'[2]كشف النقاط'!I76</f>
        <v>78</v>
      </c>
      <c r="I15" s="37">
        <f t="shared" si="1"/>
        <v>6</v>
      </c>
      <c r="J15" s="44">
        <f>'[2]كشف النقاط'!I123</f>
        <v>61.25</v>
      </c>
      <c r="K15" s="37">
        <f t="shared" si="2"/>
        <v>5</v>
      </c>
      <c r="L15" s="45">
        <f t="shared" si="3"/>
        <v>12.25</v>
      </c>
      <c r="M15" s="46">
        <f t="shared" si="4"/>
        <v>17</v>
      </c>
      <c r="N15" s="44">
        <f>'[2]كشف النقاط'!I177</f>
        <v>33</v>
      </c>
      <c r="O15" s="37">
        <f t="shared" si="5"/>
        <v>3</v>
      </c>
      <c r="P15" s="44">
        <f>'[2]كشف النقاط'!I232</f>
        <v>14.25</v>
      </c>
      <c r="Q15" s="37">
        <f t="shared" si="6"/>
        <v>0</v>
      </c>
      <c r="R15" s="44">
        <f>'[2]كشف النقاط'!I284</f>
        <v>45</v>
      </c>
      <c r="S15" s="37">
        <f t="shared" si="7"/>
        <v>3</v>
      </c>
      <c r="T15" s="45">
        <f t="shared" si="8"/>
        <v>10.25</v>
      </c>
      <c r="U15" s="46">
        <f t="shared" si="9"/>
        <v>9</v>
      </c>
      <c r="V15" s="47">
        <f>'[2]كشف النقاط'!I334</f>
        <v>20.329999999999998</v>
      </c>
      <c r="W15" s="37">
        <f t="shared" si="10"/>
        <v>2</v>
      </c>
      <c r="X15" s="44">
        <f>'[2]كشف النقاط'!I382</f>
        <v>23</v>
      </c>
      <c r="Y15" s="37">
        <f t="shared" si="11"/>
        <v>2</v>
      </c>
      <c r="Z15" s="44">
        <f t="shared" si="12"/>
        <v>10.8325</v>
      </c>
      <c r="AA15" s="84">
        <f t="shared" si="13"/>
        <v>4</v>
      </c>
      <c r="AB15" s="44">
        <f t="shared" si="14"/>
        <v>11.461</v>
      </c>
      <c r="AC15" s="49">
        <f t="shared" si="15"/>
        <v>30</v>
      </c>
      <c r="AD15" s="85"/>
      <c r="AE15" s="86" t="str">
        <f>IF('[2]كشف النقاط'!H13+'[2]كشف النقاط'!H76+'[2]كشف النقاط'!H123+'[2]كشف النقاط'!H177+'[2]كشف النقاط'!H232+'[2]كشف النقاط'!H284+'[2]كشف النقاط'!H334+'[2]كشف النقاط'!H382&gt;0,"انقاذ"," ")</f>
        <v xml:space="preserve"> </v>
      </c>
    </row>
    <row r="16" spans="1:31" ht="14.1" customHeight="1">
      <c r="A16" s="52"/>
      <c r="B16" s="81">
        <v>6</v>
      </c>
      <c r="C16" s="91" t="s">
        <v>113</v>
      </c>
      <c r="D16" s="91" t="s">
        <v>114</v>
      </c>
      <c r="E16" s="89"/>
      <c r="F16" s="44">
        <f>'[2]كشف النقاط'!I14</f>
        <v>0</v>
      </c>
      <c r="G16" s="37">
        <f t="shared" si="0"/>
        <v>0</v>
      </c>
      <c r="H16" s="44">
        <f>'[2]كشف النقاط'!I77</f>
        <v>0</v>
      </c>
      <c r="I16" s="37">
        <f t="shared" si="1"/>
        <v>0</v>
      </c>
      <c r="J16" s="44">
        <f>'[2]كشف النقاط'!I124</f>
        <v>0</v>
      </c>
      <c r="K16" s="37">
        <f t="shared" si="2"/>
        <v>0</v>
      </c>
      <c r="L16" s="45">
        <f t="shared" si="3"/>
        <v>0</v>
      </c>
      <c r="M16" s="46">
        <f t="shared" si="4"/>
        <v>0</v>
      </c>
      <c r="N16" s="44">
        <f>'[2]كشف النقاط'!I178</f>
        <v>0</v>
      </c>
      <c r="O16" s="37">
        <f t="shared" si="5"/>
        <v>0</v>
      </c>
      <c r="P16" s="44">
        <f>'[2]كشف النقاط'!I233</f>
        <v>0</v>
      </c>
      <c r="Q16" s="37">
        <f t="shared" si="6"/>
        <v>0</v>
      </c>
      <c r="R16" s="44">
        <f>'[2]كشف النقاط'!I285</f>
        <v>0</v>
      </c>
      <c r="S16" s="37">
        <f t="shared" si="7"/>
        <v>0</v>
      </c>
      <c r="T16" s="45">
        <f t="shared" si="8"/>
        <v>0</v>
      </c>
      <c r="U16" s="46">
        <f t="shared" si="9"/>
        <v>0</v>
      </c>
      <c r="V16" s="47">
        <f>'[2]كشف النقاط'!I335</f>
        <v>0</v>
      </c>
      <c r="W16" s="37">
        <f t="shared" si="10"/>
        <v>0</v>
      </c>
      <c r="X16" s="44">
        <f>'[2]كشف النقاط'!I383</f>
        <v>0</v>
      </c>
      <c r="Y16" s="37">
        <f t="shared" si="11"/>
        <v>0</v>
      </c>
      <c r="Z16" s="44">
        <f t="shared" si="12"/>
        <v>0</v>
      </c>
      <c r="AA16" s="84">
        <f t="shared" si="13"/>
        <v>0</v>
      </c>
      <c r="AB16" s="44">
        <f t="shared" si="14"/>
        <v>0</v>
      </c>
      <c r="AC16" s="49">
        <f t="shared" si="15"/>
        <v>0</v>
      </c>
      <c r="AD16" s="85"/>
      <c r="AE16" s="86" t="str">
        <f>IF('[2]كشف النقاط'!H14+'[2]كشف النقاط'!H77+'[2]كشف النقاط'!H124+'[2]كشف النقاط'!H178+'[2]كشف النقاط'!H233+'[2]كشف النقاط'!H285+'[2]كشف النقاط'!H335+'[2]كشف النقاط'!H383&gt;0,"انقاذ"," ")</f>
        <v xml:space="preserve"> </v>
      </c>
    </row>
    <row r="17" spans="1:31" ht="14.1" customHeight="1">
      <c r="B17" s="81">
        <v>7</v>
      </c>
      <c r="C17" s="82" t="s">
        <v>115</v>
      </c>
      <c r="D17" s="82" t="s">
        <v>116</v>
      </c>
      <c r="E17" s="89"/>
      <c r="F17" s="44">
        <f>'[2]كشف النقاط'!I15</f>
        <v>66</v>
      </c>
      <c r="G17" s="37">
        <f t="shared" si="0"/>
        <v>6</v>
      </c>
      <c r="H17" s="44">
        <f>'[2]كشف النقاط'!I78</f>
        <v>78</v>
      </c>
      <c r="I17" s="37">
        <f t="shared" si="1"/>
        <v>6</v>
      </c>
      <c r="J17" s="44">
        <f>'[2]كشف النقاط'!I125</f>
        <v>65</v>
      </c>
      <c r="K17" s="37">
        <f t="shared" si="2"/>
        <v>5</v>
      </c>
      <c r="L17" s="45">
        <f t="shared" si="3"/>
        <v>12.294117647058824</v>
      </c>
      <c r="M17" s="46">
        <f t="shared" si="4"/>
        <v>17</v>
      </c>
      <c r="N17" s="44">
        <f>'[2]كشف النقاط'!I179</f>
        <v>40.5</v>
      </c>
      <c r="O17" s="37">
        <f t="shared" si="5"/>
        <v>3</v>
      </c>
      <c r="P17" s="44">
        <f>'[2]كشف النقاط'!I234</f>
        <v>13.125</v>
      </c>
      <c r="Q17" s="37">
        <f t="shared" si="6"/>
        <v>0</v>
      </c>
      <c r="R17" s="44">
        <f>'[2]كشف النقاط'!I286</f>
        <v>33</v>
      </c>
      <c r="S17" s="37">
        <f t="shared" si="7"/>
        <v>3</v>
      </c>
      <c r="T17" s="45">
        <f t="shared" si="8"/>
        <v>9.625</v>
      </c>
      <c r="U17" s="46">
        <f t="shared" si="9"/>
        <v>6</v>
      </c>
      <c r="V17" s="47">
        <f>'[2]كشف النقاط'!I336</f>
        <v>20.66</v>
      </c>
      <c r="W17" s="37">
        <f t="shared" si="10"/>
        <v>2</v>
      </c>
      <c r="X17" s="44">
        <f>'[2]كشف النقاط'!I384</f>
        <v>16.5</v>
      </c>
      <c r="Y17" s="37">
        <f t="shared" si="11"/>
        <v>0</v>
      </c>
      <c r="Z17" s="44">
        <f t="shared" si="12"/>
        <v>9.2899999999999991</v>
      </c>
      <c r="AA17" s="84">
        <f t="shared" si="13"/>
        <v>2</v>
      </c>
      <c r="AB17" s="44">
        <f t="shared" si="14"/>
        <v>11.092833333333333</v>
      </c>
      <c r="AC17" s="49">
        <f t="shared" si="15"/>
        <v>30</v>
      </c>
      <c r="AD17" s="85"/>
      <c r="AE17" s="86" t="str">
        <f>IF('[2]كشف النقاط'!H15+'[2]كشف النقاط'!H78+'[2]كشف النقاط'!H125+'[2]كشف النقاط'!H179+'[2]كشف النقاط'!H234+'[2]كشف النقاط'!H286+'[2]كشف النقاط'!H336+'[2]كشف النقاط'!H384&gt;0,"انقاذ"," ")</f>
        <v xml:space="preserve"> </v>
      </c>
    </row>
    <row r="18" spans="1:31" ht="14.1" customHeight="1">
      <c r="B18" s="81">
        <v>8</v>
      </c>
      <c r="C18" s="91" t="s">
        <v>117</v>
      </c>
      <c r="D18" s="91" t="s">
        <v>118</v>
      </c>
      <c r="E18" s="92"/>
      <c r="F18" s="44">
        <f>'[2]كشف النقاط'!I16</f>
        <v>87</v>
      </c>
      <c r="G18" s="37">
        <f t="shared" si="0"/>
        <v>6</v>
      </c>
      <c r="H18" s="44">
        <f>'[2]كشف النقاط'!I79</f>
        <v>90</v>
      </c>
      <c r="I18" s="37">
        <f t="shared" si="1"/>
        <v>6</v>
      </c>
      <c r="J18" s="44">
        <f>'[2]كشف النقاط'!I126</f>
        <v>67.5</v>
      </c>
      <c r="K18" s="37">
        <f t="shared" si="2"/>
        <v>5</v>
      </c>
      <c r="L18" s="45">
        <f t="shared" si="3"/>
        <v>14.382352941176471</v>
      </c>
      <c r="M18" s="46">
        <f t="shared" si="4"/>
        <v>17</v>
      </c>
      <c r="N18" s="44">
        <f>'[2]كشف النقاط'!I180</f>
        <v>33.75</v>
      </c>
      <c r="O18" s="37">
        <f t="shared" si="5"/>
        <v>3</v>
      </c>
      <c r="P18" s="44">
        <f>'[2]كشف النقاط'!I235</f>
        <v>32.25</v>
      </c>
      <c r="Q18" s="37">
        <f t="shared" si="6"/>
        <v>3</v>
      </c>
      <c r="R18" s="44">
        <f>'[2]كشف النقاط'!I287</f>
        <v>48</v>
      </c>
      <c r="S18" s="37">
        <f t="shared" si="7"/>
        <v>3</v>
      </c>
      <c r="T18" s="45">
        <f t="shared" si="8"/>
        <v>12.666666666666666</v>
      </c>
      <c r="U18" s="46">
        <f t="shared" si="9"/>
        <v>9</v>
      </c>
      <c r="V18" s="47">
        <f>'[2]كشف النقاط'!I337</f>
        <v>17.329999999999998</v>
      </c>
      <c r="W18" s="37">
        <f t="shared" si="10"/>
        <v>0</v>
      </c>
      <c r="X18" s="44">
        <f>'[2]كشف النقاط'!I385</f>
        <v>18</v>
      </c>
      <c r="Y18" s="37">
        <f t="shared" si="11"/>
        <v>0</v>
      </c>
      <c r="Z18" s="44">
        <f t="shared" si="12"/>
        <v>8.8324999999999996</v>
      </c>
      <c r="AA18" s="84">
        <f t="shared" si="13"/>
        <v>0</v>
      </c>
      <c r="AB18" s="44">
        <f t="shared" si="14"/>
        <v>13.127666666666666</v>
      </c>
      <c r="AC18" s="49">
        <f t="shared" si="15"/>
        <v>30</v>
      </c>
      <c r="AD18" s="85"/>
      <c r="AE18" s="86" t="str">
        <f>IF('[2]كشف النقاط'!H16+'[2]كشف النقاط'!H79+'[2]كشف النقاط'!H126+'[2]كشف النقاط'!H180+'[2]كشف النقاط'!H235+'[2]كشف النقاط'!H287+'[2]كشف النقاط'!H337+'[2]كشف النقاط'!H385&gt;0,"انقاذ"," ")</f>
        <v xml:space="preserve"> </v>
      </c>
    </row>
    <row r="19" spans="1:31" ht="14.1" customHeight="1">
      <c r="A19" s="52"/>
      <c r="B19" s="81">
        <v>9</v>
      </c>
      <c r="C19" s="82" t="s">
        <v>119</v>
      </c>
      <c r="D19" s="82" t="s">
        <v>120</v>
      </c>
      <c r="E19" s="93"/>
      <c r="F19" s="44">
        <f>'[2]كشف النقاط'!I17</f>
        <v>42</v>
      </c>
      <c r="G19" s="37">
        <f t="shared" si="0"/>
        <v>0</v>
      </c>
      <c r="H19" s="44">
        <f>'[2]كشف النقاط'!I80</f>
        <v>72</v>
      </c>
      <c r="I19" s="37">
        <f t="shared" si="1"/>
        <v>6</v>
      </c>
      <c r="J19" s="44">
        <f>'[2]كشف النقاط'!I127</f>
        <v>60</v>
      </c>
      <c r="K19" s="37">
        <f t="shared" si="2"/>
        <v>5</v>
      </c>
      <c r="L19" s="45">
        <f t="shared" si="3"/>
        <v>10.235294117647058</v>
      </c>
      <c r="M19" s="46">
        <f t="shared" si="4"/>
        <v>17</v>
      </c>
      <c r="N19" s="44">
        <f>'[2]كشف النقاط'!I181</f>
        <v>36</v>
      </c>
      <c r="O19" s="37">
        <f t="shared" si="5"/>
        <v>3</v>
      </c>
      <c r="P19" s="44">
        <f>'[2]كشف النقاط'!I236</f>
        <v>17.25</v>
      </c>
      <c r="Q19" s="37">
        <f t="shared" si="6"/>
        <v>0</v>
      </c>
      <c r="R19" s="44">
        <f>'[2]كشف النقاط'!I288</f>
        <v>24</v>
      </c>
      <c r="S19" s="37">
        <f t="shared" si="7"/>
        <v>0</v>
      </c>
      <c r="T19" s="45">
        <f t="shared" si="8"/>
        <v>8.5833333333333339</v>
      </c>
      <c r="U19" s="46">
        <f t="shared" si="9"/>
        <v>3</v>
      </c>
      <c r="V19" s="47">
        <f>'[2]كشف النقاط'!I338</f>
        <v>21</v>
      </c>
      <c r="W19" s="37">
        <f t="shared" si="10"/>
        <v>2</v>
      </c>
      <c r="X19" s="44">
        <f>'[2]كشف النقاط'!I386</f>
        <v>24</v>
      </c>
      <c r="Y19" s="37">
        <f t="shared" si="11"/>
        <v>2</v>
      </c>
      <c r="Z19" s="44">
        <f t="shared" si="12"/>
        <v>11.25</v>
      </c>
      <c r="AA19" s="84">
        <f t="shared" si="13"/>
        <v>4</v>
      </c>
      <c r="AB19" s="44">
        <f t="shared" si="14"/>
        <v>9.875</v>
      </c>
      <c r="AC19" s="49">
        <f t="shared" si="15"/>
        <v>24</v>
      </c>
      <c r="AD19" s="85"/>
      <c r="AE19" s="86" t="str">
        <f>IF('[2]كشف النقاط'!H17+'[2]كشف النقاط'!H80+'[2]كشف النقاط'!H127+'[2]كشف النقاط'!H181+'[2]كشف النقاط'!H236+'[2]كشف النقاط'!H288+'[2]كشف النقاط'!H338+'[2]كشف النقاط'!H386&gt;0,"انقاذ"," ")</f>
        <v xml:space="preserve"> </v>
      </c>
    </row>
    <row r="20" spans="1:31" ht="14.1" customHeight="1">
      <c r="B20" s="81">
        <v>10</v>
      </c>
      <c r="C20" s="82" t="s">
        <v>121</v>
      </c>
      <c r="D20" s="82" t="s">
        <v>122</v>
      </c>
      <c r="E20" s="93"/>
      <c r="F20" s="44">
        <f>'[2]كشف النقاط'!I18</f>
        <v>87</v>
      </c>
      <c r="G20" s="37">
        <f t="shared" si="0"/>
        <v>6</v>
      </c>
      <c r="H20" s="44">
        <f>'[2]كشف النقاط'!I81</f>
        <v>72</v>
      </c>
      <c r="I20" s="37">
        <f t="shared" si="1"/>
        <v>6</v>
      </c>
      <c r="J20" s="44">
        <f>'[2]كشف النقاط'!I128</f>
        <v>72.5</v>
      </c>
      <c r="K20" s="37">
        <f t="shared" si="2"/>
        <v>5</v>
      </c>
      <c r="L20" s="45">
        <f t="shared" si="3"/>
        <v>13.617647058823529</v>
      </c>
      <c r="M20" s="46">
        <f t="shared" si="4"/>
        <v>17</v>
      </c>
      <c r="N20" s="44">
        <f>'[2]كشف النقاط'!I182</f>
        <v>41.25</v>
      </c>
      <c r="O20" s="37">
        <f t="shared" si="5"/>
        <v>3</v>
      </c>
      <c r="P20" s="44">
        <f>'[2]كشف النقاط'!I237</f>
        <v>33.75</v>
      </c>
      <c r="Q20" s="37">
        <f t="shared" si="6"/>
        <v>3</v>
      </c>
      <c r="R20" s="44">
        <f>'[2]كشف النقاط'!I289</f>
        <v>42</v>
      </c>
      <c r="S20" s="37">
        <f t="shared" si="7"/>
        <v>3</v>
      </c>
      <c r="T20" s="45">
        <f t="shared" si="8"/>
        <v>13</v>
      </c>
      <c r="U20" s="46">
        <f t="shared" si="9"/>
        <v>9</v>
      </c>
      <c r="V20" s="47">
        <f>'[2]كشف النقاط'!I339</f>
        <v>23</v>
      </c>
      <c r="W20" s="37">
        <f t="shared" si="10"/>
        <v>2</v>
      </c>
      <c r="X20" s="44">
        <f>'[2]كشف النقاط'!I387</f>
        <v>24</v>
      </c>
      <c r="Y20" s="37">
        <f t="shared" si="11"/>
        <v>2</v>
      </c>
      <c r="Z20" s="44">
        <f t="shared" si="12"/>
        <v>11.75</v>
      </c>
      <c r="AA20" s="84">
        <f t="shared" si="13"/>
        <v>4</v>
      </c>
      <c r="AB20" s="44">
        <f t="shared" si="14"/>
        <v>13.183333333333334</v>
      </c>
      <c r="AC20" s="49">
        <f t="shared" si="15"/>
        <v>30</v>
      </c>
      <c r="AD20" s="85"/>
      <c r="AE20" s="86" t="str">
        <f>IF('[2]كشف النقاط'!H18+'[2]كشف النقاط'!H81+'[2]كشف النقاط'!H128+'[2]كشف النقاط'!H182+'[2]كشف النقاط'!H237+'[2]كشف النقاط'!H289+'[2]كشف النقاط'!H339+'[2]كشف النقاط'!H387&gt;0,"انقاذ"," ")</f>
        <v xml:space="preserve"> </v>
      </c>
    </row>
    <row r="21" spans="1:31" ht="14.1" customHeight="1">
      <c r="B21" s="81">
        <v>11</v>
      </c>
      <c r="C21" s="82" t="s">
        <v>123</v>
      </c>
      <c r="D21" s="82" t="s">
        <v>124</v>
      </c>
      <c r="E21" s="94"/>
      <c r="F21" s="44">
        <f>'[2]كشف النقاط'!I19</f>
        <v>72</v>
      </c>
      <c r="G21" s="37">
        <f t="shared" si="0"/>
        <v>6</v>
      </c>
      <c r="H21" s="44">
        <f>'[2]كشف النقاط'!I82</f>
        <v>78</v>
      </c>
      <c r="I21" s="37">
        <f t="shared" si="1"/>
        <v>6</v>
      </c>
      <c r="J21" s="44">
        <f>'[2]كشف النقاط'!I129</f>
        <v>62.5</v>
      </c>
      <c r="K21" s="37">
        <f t="shared" si="2"/>
        <v>5</v>
      </c>
      <c r="L21" s="45">
        <f t="shared" si="3"/>
        <v>12.5</v>
      </c>
      <c r="M21" s="46">
        <f t="shared" si="4"/>
        <v>17</v>
      </c>
      <c r="N21" s="44">
        <f>'[2]كشف النقاط'!I183</f>
        <v>30</v>
      </c>
      <c r="O21" s="37">
        <f t="shared" si="5"/>
        <v>3</v>
      </c>
      <c r="P21" s="44">
        <f>'[2]كشف النقاط'!I238</f>
        <v>10.5</v>
      </c>
      <c r="Q21" s="37">
        <f t="shared" si="6"/>
        <v>0</v>
      </c>
      <c r="R21" s="44">
        <f>'[2]كشف النقاط'!I290</f>
        <v>36</v>
      </c>
      <c r="S21" s="37">
        <f t="shared" si="7"/>
        <v>3</v>
      </c>
      <c r="T21" s="45">
        <f t="shared" si="8"/>
        <v>8.5</v>
      </c>
      <c r="U21" s="46">
        <f t="shared" si="9"/>
        <v>6</v>
      </c>
      <c r="V21" s="47">
        <f>'[2]كشف النقاط'!I340</f>
        <v>19</v>
      </c>
      <c r="W21" s="37">
        <f t="shared" si="10"/>
        <v>0</v>
      </c>
      <c r="X21" s="44">
        <f>'[2]كشف النقاط'!I388</f>
        <v>24</v>
      </c>
      <c r="Y21" s="37">
        <f t="shared" si="11"/>
        <v>2</v>
      </c>
      <c r="Z21" s="44">
        <f t="shared" si="12"/>
        <v>10.75</v>
      </c>
      <c r="AA21" s="84">
        <f t="shared" si="13"/>
        <v>4</v>
      </c>
      <c r="AB21" s="44">
        <f t="shared" si="14"/>
        <v>11.066666666666666</v>
      </c>
      <c r="AC21" s="49">
        <f t="shared" si="15"/>
        <v>30</v>
      </c>
      <c r="AD21" s="85"/>
      <c r="AE21" s="86" t="str">
        <f>IF('[2]كشف النقاط'!H19+'[2]كشف النقاط'!H82+'[2]كشف النقاط'!H129+'[2]كشف النقاط'!H183+'[2]كشف النقاط'!H238+'[2]كشف النقاط'!H290+'[2]كشف النقاط'!H340+'[2]كشف النقاط'!H388&gt;0,"انقاذ"," ")</f>
        <v xml:space="preserve"> </v>
      </c>
    </row>
    <row r="22" spans="1:31" ht="14.1" customHeight="1">
      <c r="B22" s="81">
        <v>12</v>
      </c>
      <c r="C22" s="82" t="s">
        <v>125</v>
      </c>
      <c r="D22" s="82" t="s">
        <v>126</v>
      </c>
      <c r="E22" s="93"/>
      <c r="F22" s="44">
        <f>'[2]كشف النقاط'!I20</f>
        <v>72</v>
      </c>
      <c r="G22" s="37">
        <f t="shared" si="0"/>
        <v>6</v>
      </c>
      <c r="H22" s="44">
        <f>'[2]كشف النقاط'!I83</f>
        <v>72</v>
      </c>
      <c r="I22" s="37">
        <f t="shared" si="1"/>
        <v>6</v>
      </c>
      <c r="J22" s="44">
        <f>'[2]كشف النقاط'!I130</f>
        <v>67.5</v>
      </c>
      <c r="K22" s="37">
        <f t="shared" si="2"/>
        <v>5</v>
      </c>
      <c r="L22" s="45">
        <f t="shared" si="3"/>
        <v>12.441176470588236</v>
      </c>
      <c r="M22" s="46">
        <f t="shared" si="4"/>
        <v>17</v>
      </c>
      <c r="N22" s="44">
        <f>'[2]كشف النقاط'!I184</f>
        <v>30</v>
      </c>
      <c r="O22" s="37">
        <f t="shared" si="5"/>
        <v>3</v>
      </c>
      <c r="P22" s="44">
        <f>'[2]كشف النقاط'!I239</f>
        <v>3.75</v>
      </c>
      <c r="Q22" s="37">
        <f t="shared" si="6"/>
        <v>0</v>
      </c>
      <c r="R22" s="44">
        <f>'[2]كشف النقاط'!I291</f>
        <v>45</v>
      </c>
      <c r="S22" s="37">
        <f t="shared" si="7"/>
        <v>3</v>
      </c>
      <c r="T22" s="45">
        <f t="shared" si="8"/>
        <v>8.75</v>
      </c>
      <c r="U22" s="46">
        <f t="shared" si="9"/>
        <v>6</v>
      </c>
      <c r="V22" s="47">
        <f>'[2]كشف النقاط'!I341</f>
        <v>17.329999999999998</v>
      </c>
      <c r="W22" s="37">
        <f t="shared" si="10"/>
        <v>0</v>
      </c>
      <c r="X22" s="44">
        <f>'[2]كشف النقاط'!I389</f>
        <v>28</v>
      </c>
      <c r="Y22" s="37">
        <f t="shared" si="11"/>
        <v>2</v>
      </c>
      <c r="Z22" s="44">
        <f t="shared" si="12"/>
        <v>11.3325</v>
      </c>
      <c r="AA22" s="84">
        <f t="shared" si="13"/>
        <v>4</v>
      </c>
      <c r="AB22" s="44">
        <f t="shared" si="14"/>
        <v>11.186</v>
      </c>
      <c r="AC22" s="49">
        <f t="shared" si="15"/>
        <v>30</v>
      </c>
      <c r="AD22" s="85"/>
      <c r="AE22" s="86" t="str">
        <f>IF('[2]كشف النقاط'!H20+'[2]كشف النقاط'!H83+'[2]كشف النقاط'!H130+'[2]كشف النقاط'!H184+'[2]كشف النقاط'!H239+'[2]كشف النقاط'!H291+'[2]كشف النقاط'!H341+'[2]كشف النقاط'!H389&gt;0,"انقاذ"," ")</f>
        <v xml:space="preserve"> </v>
      </c>
    </row>
    <row r="23" spans="1:31" ht="14.1" customHeight="1">
      <c r="B23" s="81">
        <v>13</v>
      </c>
      <c r="C23" s="82" t="s">
        <v>127</v>
      </c>
      <c r="D23" s="82" t="s">
        <v>128</v>
      </c>
      <c r="E23" s="93"/>
      <c r="F23" s="44">
        <f>'[2]كشف النقاط'!I21</f>
        <v>78</v>
      </c>
      <c r="G23" s="37">
        <f t="shared" si="0"/>
        <v>6</v>
      </c>
      <c r="H23" s="44">
        <f>'[2]كشف النقاط'!I84</f>
        <v>84</v>
      </c>
      <c r="I23" s="37">
        <f t="shared" si="1"/>
        <v>6</v>
      </c>
      <c r="J23" s="44">
        <f>'[2]كشف النقاط'!I131</f>
        <v>65</v>
      </c>
      <c r="K23" s="37">
        <f t="shared" si="2"/>
        <v>5</v>
      </c>
      <c r="L23" s="45">
        <f t="shared" si="3"/>
        <v>13.352941176470589</v>
      </c>
      <c r="M23" s="46">
        <f t="shared" si="4"/>
        <v>17</v>
      </c>
      <c r="N23" s="44">
        <f>'[2]كشف النقاط'!I185</f>
        <v>34.5</v>
      </c>
      <c r="O23" s="37">
        <f t="shared" si="5"/>
        <v>3</v>
      </c>
      <c r="P23" s="44">
        <f>'[2]كشف النقاط'!I240</f>
        <v>12</v>
      </c>
      <c r="Q23" s="37">
        <f t="shared" si="6"/>
        <v>0</v>
      </c>
      <c r="R23" s="44">
        <f>'[2]كشف النقاط'!I292</f>
        <v>51</v>
      </c>
      <c r="S23" s="37">
        <f t="shared" si="7"/>
        <v>3</v>
      </c>
      <c r="T23" s="45">
        <f t="shared" si="8"/>
        <v>10.833333333333334</v>
      </c>
      <c r="U23" s="46">
        <f t="shared" si="9"/>
        <v>9</v>
      </c>
      <c r="V23" s="47">
        <f>'[2]كشف النقاط'!I342</f>
        <v>25.33</v>
      </c>
      <c r="W23" s="37">
        <f t="shared" si="10"/>
        <v>2</v>
      </c>
      <c r="X23" s="44">
        <f>'[2]كشف النقاط'!I390</f>
        <v>35</v>
      </c>
      <c r="Y23" s="37">
        <f t="shared" si="11"/>
        <v>2</v>
      </c>
      <c r="Z23" s="44">
        <f t="shared" si="12"/>
        <v>15.0825</v>
      </c>
      <c r="AA23" s="84">
        <f t="shared" si="13"/>
        <v>4</v>
      </c>
      <c r="AB23" s="44">
        <f t="shared" si="14"/>
        <v>12.827666666666666</v>
      </c>
      <c r="AC23" s="49">
        <f t="shared" si="15"/>
        <v>30</v>
      </c>
      <c r="AD23" s="85"/>
      <c r="AE23" s="86" t="str">
        <f>IF('[2]كشف النقاط'!H21+'[2]كشف النقاط'!H84+'[2]كشف النقاط'!H131+'[2]كشف النقاط'!H185+'[2]كشف النقاط'!H240+'[2]كشف النقاط'!H292+'[2]كشف النقاط'!H342+'[2]كشف النقاط'!H390&gt;0,"انقاذ"," ")</f>
        <v xml:space="preserve"> </v>
      </c>
    </row>
    <row r="24" spans="1:31" ht="14.1" customHeight="1">
      <c r="B24" s="81">
        <v>14</v>
      </c>
      <c r="C24" s="82" t="s">
        <v>129</v>
      </c>
      <c r="D24" s="82" t="s">
        <v>130</v>
      </c>
      <c r="E24" s="93"/>
      <c r="F24" s="44">
        <f>'[2]كشف النقاط'!I22</f>
        <v>72</v>
      </c>
      <c r="G24" s="37">
        <f t="shared" si="0"/>
        <v>6</v>
      </c>
      <c r="H24" s="44">
        <f>'[2]كشف النقاط'!I85</f>
        <v>72</v>
      </c>
      <c r="I24" s="37">
        <f t="shared" si="1"/>
        <v>6</v>
      </c>
      <c r="J24" s="44">
        <f>'[2]كشف النقاط'!I132</f>
        <v>63.75</v>
      </c>
      <c r="K24" s="37">
        <f t="shared" si="2"/>
        <v>5</v>
      </c>
      <c r="L24" s="45">
        <f t="shared" si="3"/>
        <v>12.220588235294118</v>
      </c>
      <c r="M24" s="46">
        <f t="shared" si="4"/>
        <v>17</v>
      </c>
      <c r="N24" s="44">
        <f>'[2]كشف النقاط'!I186</f>
        <v>43.5</v>
      </c>
      <c r="O24" s="37">
        <f t="shared" si="5"/>
        <v>3</v>
      </c>
      <c r="P24" s="44">
        <f>'[2]كشف النقاط'!I241</f>
        <v>23.25</v>
      </c>
      <c r="Q24" s="37">
        <f t="shared" si="6"/>
        <v>0</v>
      </c>
      <c r="R24" s="44">
        <f>'[2]كشف النقاط'!I293</f>
        <v>27</v>
      </c>
      <c r="S24" s="37">
        <f t="shared" si="7"/>
        <v>0</v>
      </c>
      <c r="T24" s="45">
        <f t="shared" si="8"/>
        <v>10.416666666666666</v>
      </c>
      <c r="U24" s="46">
        <f t="shared" si="9"/>
        <v>9</v>
      </c>
      <c r="V24" s="47">
        <f>'[2]كشف النقاط'!I343</f>
        <v>22.33</v>
      </c>
      <c r="W24" s="37">
        <f t="shared" si="10"/>
        <v>2</v>
      </c>
      <c r="X24" s="44">
        <f>'[2]كشف النقاط'!I391</f>
        <v>26</v>
      </c>
      <c r="Y24" s="37">
        <f t="shared" si="11"/>
        <v>2</v>
      </c>
      <c r="Z24" s="44">
        <f t="shared" si="12"/>
        <v>12.0825</v>
      </c>
      <c r="AA24" s="84">
        <f t="shared" si="13"/>
        <v>4</v>
      </c>
      <c r="AB24" s="44">
        <f t="shared" si="14"/>
        <v>11.661</v>
      </c>
      <c r="AC24" s="49">
        <f t="shared" si="15"/>
        <v>30</v>
      </c>
      <c r="AD24" s="85"/>
      <c r="AE24" s="86" t="str">
        <f>IF('[2]كشف النقاط'!H22+'[2]كشف النقاط'!H85+'[2]كشف النقاط'!H132+'[2]كشف النقاط'!H186+'[2]كشف النقاط'!H241+'[2]كشف النقاط'!H293+'[2]كشف النقاط'!H343+'[2]كشف النقاط'!H391&gt;0,"انقاذ"," ")</f>
        <v xml:space="preserve"> </v>
      </c>
    </row>
    <row r="25" spans="1:31" ht="14.1" customHeight="1">
      <c r="B25" s="81">
        <v>15</v>
      </c>
      <c r="C25" s="82" t="s">
        <v>131</v>
      </c>
      <c r="D25" s="82" t="s">
        <v>132</v>
      </c>
      <c r="E25" s="94"/>
      <c r="F25" s="44">
        <f>'[2]كشف النقاط'!I23</f>
        <v>75</v>
      </c>
      <c r="G25" s="37">
        <f t="shared" si="0"/>
        <v>6</v>
      </c>
      <c r="H25" s="44">
        <f>'[2]كشف النقاط'!I86</f>
        <v>72</v>
      </c>
      <c r="I25" s="37">
        <f t="shared" si="1"/>
        <v>6</v>
      </c>
      <c r="J25" s="44">
        <f>'[2]كشف النقاط'!I133</f>
        <v>70</v>
      </c>
      <c r="K25" s="37">
        <f t="shared" si="2"/>
        <v>5</v>
      </c>
      <c r="L25" s="45">
        <f t="shared" si="3"/>
        <v>12.764705882352942</v>
      </c>
      <c r="M25" s="46">
        <f t="shared" si="4"/>
        <v>17</v>
      </c>
      <c r="N25" s="44">
        <f>'[2]كشف النقاط'!I187</f>
        <v>43.5</v>
      </c>
      <c r="O25" s="37">
        <f t="shared" si="5"/>
        <v>3</v>
      </c>
      <c r="P25" s="44">
        <f>'[2]كشف النقاط'!I242</f>
        <v>8.25</v>
      </c>
      <c r="Q25" s="37">
        <f t="shared" si="6"/>
        <v>0</v>
      </c>
      <c r="R25" s="44">
        <f>'[2]كشف النقاط'!I294</f>
        <v>45</v>
      </c>
      <c r="S25" s="37">
        <f t="shared" si="7"/>
        <v>3</v>
      </c>
      <c r="T25" s="45">
        <f t="shared" si="8"/>
        <v>10.75</v>
      </c>
      <c r="U25" s="46">
        <f t="shared" si="9"/>
        <v>9</v>
      </c>
      <c r="V25" s="47">
        <f>'[2]كشف النقاط'!I344</f>
        <v>18.329999999999998</v>
      </c>
      <c r="W25" s="37">
        <f t="shared" si="10"/>
        <v>0</v>
      </c>
      <c r="X25" s="44">
        <f>'[2]كشف النقاط'!I392</f>
        <v>22</v>
      </c>
      <c r="Y25" s="37">
        <f t="shared" si="11"/>
        <v>2</v>
      </c>
      <c r="Z25" s="44">
        <f t="shared" si="12"/>
        <v>10.0825</v>
      </c>
      <c r="AA25" s="84">
        <f t="shared" si="13"/>
        <v>4</v>
      </c>
      <c r="AB25" s="44">
        <f t="shared" si="14"/>
        <v>11.802666666666665</v>
      </c>
      <c r="AC25" s="49">
        <f t="shared" si="15"/>
        <v>30</v>
      </c>
      <c r="AD25" s="85"/>
      <c r="AE25" s="86" t="str">
        <f>IF('[2]كشف النقاط'!H23+'[2]كشف النقاط'!H86+'[2]كشف النقاط'!H133+'[2]كشف النقاط'!H187+'[2]كشف النقاط'!H242+'[2]كشف النقاط'!H294+'[2]كشف النقاط'!H344+'[2]كشف النقاط'!H392&gt;0,"انقاذ"," ")</f>
        <v xml:space="preserve"> </v>
      </c>
    </row>
    <row r="26" spans="1:31" ht="14.1" customHeight="1">
      <c r="B26" s="81">
        <v>16</v>
      </c>
      <c r="C26" s="82" t="s">
        <v>133</v>
      </c>
      <c r="D26" s="82" t="s">
        <v>134</v>
      </c>
      <c r="E26" s="94"/>
      <c r="F26" s="44">
        <f>'[2]كشف النقاط'!I24</f>
        <v>72</v>
      </c>
      <c r="G26" s="37">
        <f t="shared" si="0"/>
        <v>6</v>
      </c>
      <c r="H26" s="44">
        <f>'[2]كشف النقاط'!I87</f>
        <v>72</v>
      </c>
      <c r="I26" s="37">
        <f t="shared" si="1"/>
        <v>6</v>
      </c>
      <c r="J26" s="44">
        <f>'[2]كشف النقاط'!I134</f>
        <v>66.25</v>
      </c>
      <c r="K26" s="37">
        <f t="shared" si="2"/>
        <v>5</v>
      </c>
      <c r="L26" s="45">
        <f t="shared" si="3"/>
        <v>12.367647058823529</v>
      </c>
      <c r="M26" s="46">
        <f t="shared" si="4"/>
        <v>17</v>
      </c>
      <c r="N26" s="44">
        <f>'[2]كشف النقاط'!I188</f>
        <v>52.5</v>
      </c>
      <c r="O26" s="37">
        <f t="shared" si="5"/>
        <v>3</v>
      </c>
      <c r="P26" s="44">
        <f>'[2]كشف النقاط'!I243</f>
        <v>16.5</v>
      </c>
      <c r="Q26" s="37">
        <f t="shared" si="6"/>
        <v>0</v>
      </c>
      <c r="R26" s="44">
        <f>'[2]كشف النقاط'!I295</f>
        <v>45</v>
      </c>
      <c r="S26" s="37">
        <f t="shared" si="7"/>
        <v>3</v>
      </c>
      <c r="T26" s="45">
        <f t="shared" si="8"/>
        <v>12.666666666666666</v>
      </c>
      <c r="U26" s="46">
        <f t="shared" si="9"/>
        <v>9</v>
      </c>
      <c r="V26" s="47">
        <f>'[2]كشف النقاط'!I345</f>
        <v>19</v>
      </c>
      <c r="W26" s="37">
        <f t="shared" si="10"/>
        <v>0</v>
      </c>
      <c r="X26" s="44">
        <f>'[2]كشف النقاط'!I393</f>
        <v>22</v>
      </c>
      <c r="Y26" s="37">
        <f t="shared" si="11"/>
        <v>2</v>
      </c>
      <c r="Z26" s="44">
        <f t="shared" si="12"/>
        <v>10.25</v>
      </c>
      <c r="AA26" s="84">
        <f t="shared" si="13"/>
        <v>4</v>
      </c>
      <c r="AB26" s="44">
        <f t="shared" si="14"/>
        <v>12.175000000000001</v>
      </c>
      <c r="AC26" s="49">
        <f t="shared" si="15"/>
        <v>30</v>
      </c>
      <c r="AD26" s="85"/>
      <c r="AE26" s="86" t="str">
        <f>IF('[2]كشف النقاط'!H24+'[2]كشف النقاط'!H87+'[2]كشف النقاط'!H134+'[2]كشف النقاط'!H188+'[2]كشف النقاط'!H243+'[2]كشف النقاط'!H295+'[2]كشف النقاط'!H345+'[2]كشف النقاط'!H393&gt;0,"انقاذ"," ")</f>
        <v xml:space="preserve"> </v>
      </c>
    </row>
    <row r="27" spans="1:31" ht="14.1" customHeight="1">
      <c r="B27" s="81">
        <v>17</v>
      </c>
      <c r="C27" s="82" t="s">
        <v>135</v>
      </c>
      <c r="D27" s="82" t="s">
        <v>136</v>
      </c>
      <c r="E27" s="94"/>
      <c r="F27" s="44">
        <f>'[2]كشف النقاط'!I25</f>
        <v>90</v>
      </c>
      <c r="G27" s="37">
        <f t="shared" si="0"/>
        <v>6</v>
      </c>
      <c r="H27" s="44">
        <f>'[2]كشف النقاط'!I88</f>
        <v>72</v>
      </c>
      <c r="I27" s="37">
        <f t="shared" si="1"/>
        <v>6</v>
      </c>
      <c r="J27" s="44">
        <f>'[2]كشف النقاط'!I135</f>
        <v>65</v>
      </c>
      <c r="K27" s="37">
        <f t="shared" si="2"/>
        <v>5</v>
      </c>
      <c r="L27" s="45">
        <f t="shared" si="3"/>
        <v>13.352941176470589</v>
      </c>
      <c r="M27" s="46">
        <f t="shared" si="4"/>
        <v>17</v>
      </c>
      <c r="N27" s="44">
        <f>'[2]كشف النقاط'!I189</f>
        <v>42</v>
      </c>
      <c r="O27" s="37">
        <f t="shared" si="5"/>
        <v>3</v>
      </c>
      <c r="P27" s="44">
        <f>'[2]كشف النقاط'!I244</f>
        <v>15.75</v>
      </c>
      <c r="Q27" s="37">
        <f t="shared" si="6"/>
        <v>0</v>
      </c>
      <c r="R27" s="44">
        <f>'[2]كشف النقاط'!I296</f>
        <v>45</v>
      </c>
      <c r="S27" s="37">
        <f t="shared" si="7"/>
        <v>3</v>
      </c>
      <c r="T27" s="45">
        <f t="shared" si="8"/>
        <v>11.416666666666666</v>
      </c>
      <c r="U27" s="46">
        <f t="shared" si="9"/>
        <v>9</v>
      </c>
      <c r="V27" s="47">
        <f>'[2]كشف النقاط'!I346</f>
        <v>20</v>
      </c>
      <c r="W27" s="37">
        <f t="shared" si="10"/>
        <v>2</v>
      </c>
      <c r="X27" s="44">
        <f>'[2]كشف النقاط'!I394</f>
        <v>24</v>
      </c>
      <c r="Y27" s="37">
        <f t="shared" si="11"/>
        <v>2</v>
      </c>
      <c r="Z27" s="44">
        <f t="shared" si="12"/>
        <v>11</v>
      </c>
      <c r="AA27" s="84">
        <f t="shared" si="13"/>
        <v>4</v>
      </c>
      <c r="AB27" s="44">
        <f t="shared" si="14"/>
        <v>12.458333333333334</v>
      </c>
      <c r="AC27" s="49">
        <f t="shared" si="15"/>
        <v>30</v>
      </c>
      <c r="AD27" s="85"/>
      <c r="AE27" s="86" t="str">
        <f>IF('[2]كشف النقاط'!H25+'[2]كشف النقاط'!H88+'[2]كشف النقاط'!H135+'[2]كشف النقاط'!H189+'[2]كشف النقاط'!H244+'[2]كشف النقاط'!H296+'[2]كشف النقاط'!H346+'[2]كشف النقاط'!H394&gt;0,"انقاذ"," ")</f>
        <v xml:space="preserve"> </v>
      </c>
    </row>
    <row r="28" spans="1:31" ht="14.1" customHeight="1">
      <c r="B28" s="81">
        <v>18</v>
      </c>
      <c r="C28" s="82" t="s">
        <v>137</v>
      </c>
      <c r="D28" s="82" t="s">
        <v>138</v>
      </c>
      <c r="E28" s="94"/>
      <c r="F28" s="44">
        <f>'[2]كشف النقاط'!I26</f>
        <v>0</v>
      </c>
      <c r="G28" s="37">
        <f t="shared" si="0"/>
        <v>0</v>
      </c>
      <c r="H28" s="44">
        <f>'[2]كشف النقاط'!I89</f>
        <v>0</v>
      </c>
      <c r="I28" s="37">
        <f t="shared" si="1"/>
        <v>0</v>
      </c>
      <c r="J28" s="44">
        <f>'[2]كشف النقاط'!I136</f>
        <v>0</v>
      </c>
      <c r="K28" s="37">
        <f t="shared" si="2"/>
        <v>0</v>
      </c>
      <c r="L28" s="45">
        <f t="shared" si="3"/>
        <v>0</v>
      </c>
      <c r="M28" s="46">
        <f t="shared" si="4"/>
        <v>0</v>
      </c>
      <c r="N28" s="44">
        <f>'[2]كشف النقاط'!I190</f>
        <v>0</v>
      </c>
      <c r="O28" s="37">
        <f t="shared" si="5"/>
        <v>0</v>
      </c>
      <c r="P28" s="44">
        <f>'[2]كشف النقاط'!I245</f>
        <v>0</v>
      </c>
      <c r="Q28" s="37">
        <f t="shared" si="6"/>
        <v>0</v>
      </c>
      <c r="R28" s="44">
        <f>'[2]كشف النقاط'!I297</f>
        <v>0</v>
      </c>
      <c r="S28" s="37">
        <f t="shared" si="7"/>
        <v>0</v>
      </c>
      <c r="T28" s="45">
        <f t="shared" si="8"/>
        <v>0</v>
      </c>
      <c r="U28" s="46">
        <f t="shared" si="9"/>
        <v>0</v>
      </c>
      <c r="V28" s="47">
        <f>'[2]كشف النقاط'!I347</f>
        <v>0</v>
      </c>
      <c r="W28" s="37">
        <f t="shared" si="10"/>
        <v>0</v>
      </c>
      <c r="X28" s="44">
        <f>'[2]كشف النقاط'!I395</f>
        <v>0</v>
      </c>
      <c r="Y28" s="37">
        <f t="shared" si="11"/>
        <v>0</v>
      </c>
      <c r="Z28" s="44">
        <f t="shared" si="12"/>
        <v>0</v>
      </c>
      <c r="AA28" s="84">
        <f t="shared" si="13"/>
        <v>0</v>
      </c>
      <c r="AB28" s="44">
        <f t="shared" si="14"/>
        <v>0</v>
      </c>
      <c r="AC28" s="49">
        <f t="shared" si="15"/>
        <v>0</v>
      </c>
      <c r="AD28" s="85"/>
      <c r="AE28" s="86" t="str">
        <f>IF('[2]كشف النقاط'!H26+'[2]كشف النقاط'!H89+'[2]كشف النقاط'!H136+'[2]كشف النقاط'!H190+'[2]كشف النقاط'!H245+'[2]كشف النقاط'!H297+'[2]كشف النقاط'!H347+'[2]كشف النقاط'!H395&gt;0,"انقاذ"," ")</f>
        <v xml:space="preserve"> </v>
      </c>
    </row>
    <row r="29" spans="1:31" ht="14.1" customHeight="1">
      <c r="B29" s="81">
        <v>19</v>
      </c>
      <c r="C29" s="82" t="s">
        <v>139</v>
      </c>
      <c r="D29" s="82" t="s">
        <v>140</v>
      </c>
      <c r="E29" s="94"/>
      <c r="F29" s="44">
        <f>'[2]كشف النقاط'!I27</f>
        <v>72</v>
      </c>
      <c r="G29" s="37">
        <f t="shared" si="0"/>
        <v>6</v>
      </c>
      <c r="H29" s="44">
        <f>'[2]كشف النقاط'!I90</f>
        <v>78</v>
      </c>
      <c r="I29" s="37">
        <f t="shared" si="1"/>
        <v>6</v>
      </c>
      <c r="J29" s="44">
        <f>'[2]كشف النقاط'!I137</f>
        <v>60</v>
      </c>
      <c r="K29" s="37">
        <f t="shared" si="2"/>
        <v>5</v>
      </c>
      <c r="L29" s="45">
        <f t="shared" si="3"/>
        <v>12.352941176470589</v>
      </c>
      <c r="M29" s="46">
        <f t="shared" si="4"/>
        <v>17</v>
      </c>
      <c r="N29" s="44">
        <f>'[2]كشف النقاط'!I191</f>
        <v>33.75</v>
      </c>
      <c r="O29" s="37">
        <f t="shared" si="5"/>
        <v>3</v>
      </c>
      <c r="P29" s="44">
        <f>'[2]كشف النقاط'!I246</f>
        <v>12</v>
      </c>
      <c r="Q29" s="37">
        <f t="shared" si="6"/>
        <v>0</v>
      </c>
      <c r="R29" s="44">
        <f>'[2]كشف النقاط'!I298</f>
        <v>33</v>
      </c>
      <c r="S29" s="37">
        <f t="shared" si="7"/>
        <v>3</v>
      </c>
      <c r="T29" s="45">
        <f t="shared" si="8"/>
        <v>8.75</v>
      </c>
      <c r="U29" s="46">
        <f t="shared" si="9"/>
        <v>6</v>
      </c>
      <c r="V29" s="47">
        <f>'[2]كشف النقاط'!I348</f>
        <v>19</v>
      </c>
      <c r="W29" s="37">
        <f t="shared" si="10"/>
        <v>0</v>
      </c>
      <c r="X29" s="44">
        <f>'[2]كشف النقاط'!I396</f>
        <v>28</v>
      </c>
      <c r="Y29" s="37">
        <f t="shared" si="11"/>
        <v>2</v>
      </c>
      <c r="Z29" s="44">
        <f t="shared" si="12"/>
        <v>11.75</v>
      </c>
      <c r="AA29" s="84">
        <f t="shared" si="13"/>
        <v>4</v>
      </c>
      <c r="AB29" s="44">
        <f t="shared" si="14"/>
        <v>11.191666666666666</v>
      </c>
      <c r="AC29" s="49">
        <f t="shared" si="15"/>
        <v>30</v>
      </c>
      <c r="AD29" s="85"/>
      <c r="AE29" s="86" t="str">
        <f>IF('[2]كشف النقاط'!H27+'[2]كشف النقاط'!H90+'[2]كشف النقاط'!H137+'[2]كشف النقاط'!H191+'[2]كشف النقاط'!H246+'[2]كشف النقاط'!H298+'[2]كشف النقاط'!H348+'[2]كشف النقاط'!H396&gt;0,"انقاذ"," ")</f>
        <v xml:space="preserve"> </v>
      </c>
    </row>
    <row r="30" spans="1:31" ht="14.1" customHeight="1">
      <c r="B30" s="81">
        <v>20</v>
      </c>
      <c r="C30" s="82" t="s">
        <v>141</v>
      </c>
      <c r="D30" s="82" t="s">
        <v>142</v>
      </c>
      <c r="E30" s="94"/>
      <c r="F30" s="44">
        <f>'[2]كشف النقاط'!I28</f>
        <v>42</v>
      </c>
      <c r="G30" s="37">
        <f t="shared" si="0"/>
        <v>0</v>
      </c>
      <c r="H30" s="44">
        <f>'[2]كشف النقاط'!I91</f>
        <v>84</v>
      </c>
      <c r="I30" s="37">
        <f t="shared" si="1"/>
        <v>6</v>
      </c>
      <c r="J30" s="44">
        <f>'[2]كشف النقاط'!I138</f>
        <v>61.25</v>
      </c>
      <c r="K30" s="37">
        <f t="shared" si="2"/>
        <v>5</v>
      </c>
      <c r="L30" s="45">
        <f t="shared" si="3"/>
        <v>11.014705882352942</v>
      </c>
      <c r="M30" s="46">
        <f t="shared" si="4"/>
        <v>17</v>
      </c>
      <c r="N30" s="44">
        <f>'[2]كشف النقاط'!I192</f>
        <v>30</v>
      </c>
      <c r="O30" s="37">
        <f t="shared" si="5"/>
        <v>3</v>
      </c>
      <c r="P30" s="44">
        <f>'[2]كشف النقاط'!I247</f>
        <v>3.75</v>
      </c>
      <c r="Q30" s="37">
        <f t="shared" si="6"/>
        <v>0</v>
      </c>
      <c r="R30" s="44">
        <f>'[2]كشف النقاط'!I299</f>
        <v>33</v>
      </c>
      <c r="S30" s="37">
        <f t="shared" si="7"/>
        <v>3</v>
      </c>
      <c r="T30" s="45">
        <f t="shared" si="8"/>
        <v>7.416666666666667</v>
      </c>
      <c r="U30" s="46">
        <f t="shared" si="9"/>
        <v>6</v>
      </c>
      <c r="V30" s="47">
        <f>'[2]كشف النقاط'!I349</f>
        <v>17.66</v>
      </c>
      <c r="W30" s="37">
        <f t="shared" si="10"/>
        <v>0</v>
      </c>
      <c r="X30" s="44">
        <f>'[2]كشف النقاط'!I397</f>
        <v>31</v>
      </c>
      <c r="Y30" s="37">
        <f t="shared" si="11"/>
        <v>2</v>
      </c>
      <c r="Z30" s="44">
        <f t="shared" si="12"/>
        <v>12.164999999999999</v>
      </c>
      <c r="AA30" s="84">
        <f t="shared" si="13"/>
        <v>4</v>
      </c>
      <c r="AB30" s="44">
        <f t="shared" si="14"/>
        <v>10.088666666666665</v>
      </c>
      <c r="AC30" s="49">
        <f t="shared" si="15"/>
        <v>30</v>
      </c>
      <c r="AD30" s="85"/>
      <c r="AE30" s="86" t="str">
        <f>IF('[2]كشف النقاط'!H28+'[2]كشف النقاط'!H91+'[2]كشف النقاط'!H138+'[2]كشف النقاط'!H192+'[2]كشف النقاط'!H247+'[2]كشف النقاط'!H299+'[2]كشف النقاط'!H349+'[2]كشف النقاط'!H397&gt;0,"انقاذ"," ")</f>
        <v xml:space="preserve"> </v>
      </c>
    </row>
    <row r="31" spans="1:31" ht="14.1" customHeight="1">
      <c r="B31" s="81">
        <v>21</v>
      </c>
      <c r="C31" s="82" t="s">
        <v>143</v>
      </c>
      <c r="D31" s="82" t="s">
        <v>144</v>
      </c>
      <c r="E31" s="94"/>
      <c r="F31" s="44">
        <f>'[2]كشف النقاط'!I29</f>
        <v>66</v>
      </c>
      <c r="G31" s="37">
        <f t="shared" si="0"/>
        <v>6</v>
      </c>
      <c r="H31" s="44">
        <f>'[2]كشف النقاط'!I92</f>
        <v>84</v>
      </c>
      <c r="I31" s="37">
        <f t="shared" si="1"/>
        <v>6</v>
      </c>
      <c r="J31" s="44">
        <f>'[2]كشف النقاط'!I139</f>
        <v>68.75</v>
      </c>
      <c r="K31" s="37">
        <f t="shared" si="2"/>
        <v>5</v>
      </c>
      <c r="L31" s="45">
        <f t="shared" si="3"/>
        <v>12.867647058823529</v>
      </c>
      <c r="M31" s="46">
        <f t="shared" si="4"/>
        <v>17</v>
      </c>
      <c r="N31" s="44">
        <f>'[2]كشف النقاط'!I193</f>
        <v>36</v>
      </c>
      <c r="O31" s="37">
        <f t="shared" si="5"/>
        <v>3</v>
      </c>
      <c r="P31" s="44">
        <f>'[2]كشف النقاط'!I248</f>
        <v>32.625</v>
      </c>
      <c r="Q31" s="37">
        <f t="shared" si="6"/>
        <v>3</v>
      </c>
      <c r="R31" s="44">
        <f>'[2]كشف النقاط'!I300</f>
        <v>24</v>
      </c>
      <c r="S31" s="37">
        <f t="shared" si="7"/>
        <v>0</v>
      </c>
      <c r="T31" s="45">
        <f t="shared" si="8"/>
        <v>10.291666666666666</v>
      </c>
      <c r="U31" s="46">
        <f t="shared" si="9"/>
        <v>9</v>
      </c>
      <c r="V31" s="47">
        <f>'[2]كشف النقاط'!I350</f>
        <v>18.66</v>
      </c>
      <c r="W31" s="37">
        <f t="shared" si="10"/>
        <v>0</v>
      </c>
      <c r="X31" s="44">
        <f>'[2]كشف النقاط'!I398</f>
        <v>20</v>
      </c>
      <c r="Y31" s="37">
        <f t="shared" si="11"/>
        <v>2</v>
      </c>
      <c r="Z31" s="44">
        <f t="shared" si="12"/>
        <v>9.6649999999999991</v>
      </c>
      <c r="AA31" s="84">
        <f t="shared" si="13"/>
        <v>2</v>
      </c>
      <c r="AB31" s="44">
        <f t="shared" si="14"/>
        <v>11.667833333333332</v>
      </c>
      <c r="AC31" s="49">
        <f t="shared" si="15"/>
        <v>30</v>
      </c>
      <c r="AD31" s="85"/>
      <c r="AE31" s="86" t="str">
        <f>IF('[2]كشف النقاط'!H29+'[2]كشف النقاط'!H92+'[2]كشف النقاط'!H139+'[2]كشف النقاط'!H193+'[2]كشف النقاط'!H248+'[2]كشف النقاط'!H300+'[2]كشف النقاط'!H350+'[2]كشف النقاط'!H398&gt;0,"انقاذ"," ")</f>
        <v xml:space="preserve"> </v>
      </c>
    </row>
    <row r="32" spans="1:31" ht="14.1" customHeight="1">
      <c r="B32" s="81">
        <v>22</v>
      </c>
      <c r="C32" s="82" t="s">
        <v>145</v>
      </c>
      <c r="D32" s="82" t="s">
        <v>146</v>
      </c>
      <c r="E32" s="94"/>
      <c r="F32" s="44">
        <f>'[2]كشف النقاط'!I30</f>
        <v>60</v>
      </c>
      <c r="G32" s="37">
        <f t="shared" si="0"/>
        <v>6</v>
      </c>
      <c r="H32" s="44">
        <f>'[2]كشف النقاط'!I93</f>
        <v>78</v>
      </c>
      <c r="I32" s="37">
        <f t="shared" si="1"/>
        <v>6</v>
      </c>
      <c r="J32" s="44">
        <f>'[2]كشف النقاط'!I140</f>
        <v>67.5</v>
      </c>
      <c r="K32" s="37">
        <f t="shared" si="2"/>
        <v>5</v>
      </c>
      <c r="L32" s="45">
        <f t="shared" si="3"/>
        <v>12.088235294117647</v>
      </c>
      <c r="M32" s="46">
        <f t="shared" si="4"/>
        <v>17</v>
      </c>
      <c r="N32" s="44">
        <f>'[2]كشف النقاط'!I194</f>
        <v>33.75</v>
      </c>
      <c r="O32" s="37">
        <f t="shared" si="5"/>
        <v>3</v>
      </c>
      <c r="P32" s="44">
        <f>'[2]كشف النقاط'!I249</f>
        <v>16.875</v>
      </c>
      <c r="Q32" s="37">
        <f t="shared" si="6"/>
        <v>0</v>
      </c>
      <c r="R32" s="44">
        <f>'[2]كشف النقاط'!I301</f>
        <v>30</v>
      </c>
      <c r="S32" s="37">
        <f t="shared" si="7"/>
        <v>3</v>
      </c>
      <c r="T32" s="45">
        <f t="shared" si="8"/>
        <v>8.9583333333333339</v>
      </c>
      <c r="U32" s="46">
        <f t="shared" si="9"/>
        <v>6</v>
      </c>
      <c r="V32" s="47">
        <f>'[2]كشف النقاط'!I351</f>
        <v>21</v>
      </c>
      <c r="W32" s="37">
        <f t="shared" si="10"/>
        <v>2</v>
      </c>
      <c r="X32" s="44">
        <f>'[2]كشف النقاط'!I399</f>
        <v>24</v>
      </c>
      <c r="Y32" s="37">
        <f t="shared" si="11"/>
        <v>2</v>
      </c>
      <c r="Z32" s="44">
        <f t="shared" si="12"/>
        <v>11.25</v>
      </c>
      <c r="AA32" s="84">
        <f t="shared" si="13"/>
        <v>4</v>
      </c>
      <c r="AB32" s="44">
        <f t="shared" si="14"/>
        <v>11.0375</v>
      </c>
      <c r="AC32" s="49">
        <f t="shared" si="15"/>
        <v>30</v>
      </c>
      <c r="AD32" s="85"/>
      <c r="AE32" s="86" t="str">
        <f>IF('[2]كشف النقاط'!H30+'[2]كشف النقاط'!H93+'[2]كشف النقاط'!H140+'[2]كشف النقاط'!H194+'[2]كشف النقاط'!H249+'[2]كشف النقاط'!H301+'[2]كشف النقاط'!H351+'[2]كشف النقاط'!H399&gt;0,"انقاذ"," ")</f>
        <v xml:space="preserve"> </v>
      </c>
    </row>
    <row r="33" spans="2:31" ht="14.1" customHeight="1">
      <c r="B33" s="81">
        <v>23</v>
      </c>
      <c r="C33" s="95" t="s">
        <v>147</v>
      </c>
      <c r="D33" s="96" t="s">
        <v>148</v>
      </c>
      <c r="E33" s="94" t="s">
        <v>65</v>
      </c>
      <c r="F33" s="44">
        <f>'[2]كشف النقاط'!I31</f>
        <v>45</v>
      </c>
      <c r="G33" s="37">
        <f t="shared" si="0"/>
        <v>0</v>
      </c>
      <c r="H33" s="44">
        <f>'[2]كشف النقاط'!I94</f>
        <v>78</v>
      </c>
      <c r="I33" s="37">
        <f t="shared" si="1"/>
        <v>6</v>
      </c>
      <c r="J33" s="44">
        <f>'[2]كشف النقاط'!I141</f>
        <v>58.75</v>
      </c>
      <c r="K33" s="37">
        <f t="shared" si="2"/>
        <v>5</v>
      </c>
      <c r="L33" s="45">
        <f t="shared" si="3"/>
        <v>10.691176470588236</v>
      </c>
      <c r="M33" s="46">
        <f t="shared" si="4"/>
        <v>17</v>
      </c>
      <c r="N33" s="44">
        <f>'[2]كشف النقاط'!I195</f>
        <v>31.5</v>
      </c>
      <c r="O33" s="37">
        <f t="shared" si="5"/>
        <v>3</v>
      </c>
      <c r="P33" s="44">
        <f>'[2]كشف النقاط'!I250</f>
        <v>9.75</v>
      </c>
      <c r="Q33" s="37">
        <f t="shared" si="6"/>
        <v>0</v>
      </c>
      <c r="R33" s="44">
        <f>'[2]كشف النقاط'!I302</f>
        <v>18</v>
      </c>
      <c r="S33" s="37">
        <f t="shared" si="7"/>
        <v>0</v>
      </c>
      <c r="T33" s="45">
        <f t="shared" si="8"/>
        <v>6.583333333333333</v>
      </c>
      <c r="U33" s="46">
        <f t="shared" si="9"/>
        <v>3</v>
      </c>
      <c r="V33" s="47">
        <f>'[2]كشف النقاط'!I352</f>
        <v>7.33</v>
      </c>
      <c r="W33" s="37">
        <f t="shared" si="10"/>
        <v>0</v>
      </c>
      <c r="X33" s="44">
        <f>'[2]كشف النقاط'!I400</f>
        <v>11.5</v>
      </c>
      <c r="Y33" s="37">
        <f t="shared" si="11"/>
        <v>0</v>
      </c>
      <c r="Z33" s="44">
        <f t="shared" si="12"/>
        <v>4.7074999999999996</v>
      </c>
      <c r="AA33" s="84">
        <f t="shared" si="13"/>
        <v>0</v>
      </c>
      <c r="AB33" s="44">
        <f t="shared" si="14"/>
        <v>8.6609999999999996</v>
      </c>
      <c r="AC33" s="49">
        <f t="shared" si="15"/>
        <v>20</v>
      </c>
      <c r="AD33" s="85"/>
      <c r="AE33" s="86" t="str">
        <f>IF('[2]كشف النقاط'!H31+'[2]كشف النقاط'!H94+'[2]كشف النقاط'!H141+'[2]كشف النقاط'!H195+'[2]كشف النقاط'!H250+'[2]كشف النقاط'!H302+'[2]كشف النقاط'!H352+'[2]كشف النقاط'!H400&gt;0,"انقاذ"," ")</f>
        <v xml:space="preserve"> </v>
      </c>
    </row>
    <row r="34" spans="2:31" ht="14.1" customHeight="1">
      <c r="B34" s="81">
        <v>24</v>
      </c>
      <c r="C34" s="95" t="s">
        <v>149</v>
      </c>
      <c r="D34" s="97" t="s">
        <v>150</v>
      </c>
      <c r="E34" s="94" t="s">
        <v>65</v>
      </c>
      <c r="F34" s="44">
        <f>'[2]كشف النقاط'!I32</f>
        <v>30</v>
      </c>
      <c r="G34" s="37">
        <f t="shared" si="0"/>
        <v>0</v>
      </c>
      <c r="H34" s="44">
        <f>'[2]كشف النقاط'!I95</f>
        <v>78</v>
      </c>
      <c r="I34" s="37">
        <f t="shared" si="1"/>
        <v>6</v>
      </c>
      <c r="J34" s="44">
        <f>'[2]كشف النقاط'!I142</f>
        <v>52.5</v>
      </c>
      <c r="K34" s="37">
        <f t="shared" si="2"/>
        <v>5</v>
      </c>
      <c r="L34" s="45">
        <f t="shared" si="3"/>
        <v>9.4411764705882355</v>
      </c>
      <c r="M34" s="46">
        <f t="shared" si="4"/>
        <v>11</v>
      </c>
      <c r="N34" s="44">
        <f>'[2]كشف النقاط'!I196</f>
        <v>31.5</v>
      </c>
      <c r="O34" s="37">
        <f t="shared" si="5"/>
        <v>3</v>
      </c>
      <c r="P34" s="44">
        <f>'[2]كشف النقاط'!I251</f>
        <v>6</v>
      </c>
      <c r="Q34" s="37">
        <f t="shared" si="6"/>
        <v>0</v>
      </c>
      <c r="R34" s="44">
        <f>'[2]كشف النقاط'!I303</f>
        <v>30</v>
      </c>
      <c r="S34" s="37">
        <f t="shared" si="7"/>
        <v>3</v>
      </c>
      <c r="T34" s="45">
        <f t="shared" si="8"/>
        <v>7.5</v>
      </c>
      <c r="U34" s="46">
        <f t="shared" si="9"/>
        <v>6</v>
      </c>
      <c r="V34" s="47">
        <f>'[2]كشف النقاط'!I353</f>
        <v>20.329999999999998</v>
      </c>
      <c r="W34" s="37">
        <f t="shared" si="10"/>
        <v>2</v>
      </c>
      <c r="X34" s="44">
        <f>'[2]كشف النقاط'!I401</f>
        <v>12</v>
      </c>
      <c r="Y34" s="37">
        <f t="shared" si="11"/>
        <v>0</v>
      </c>
      <c r="Z34" s="44">
        <f t="shared" si="12"/>
        <v>8.0824999999999996</v>
      </c>
      <c r="AA34" s="84">
        <f t="shared" si="13"/>
        <v>2</v>
      </c>
      <c r="AB34" s="44">
        <f t="shared" si="14"/>
        <v>8.6776666666666653</v>
      </c>
      <c r="AC34" s="49">
        <f t="shared" si="15"/>
        <v>19</v>
      </c>
      <c r="AD34" s="85"/>
      <c r="AE34" s="86" t="str">
        <f>IF('[2]كشف النقاط'!H32+'[2]كشف النقاط'!H95+'[2]كشف النقاط'!H142+'[2]كشف النقاط'!H196+'[2]كشف النقاط'!H251+'[2]كشف النقاط'!H303+'[2]كشف النقاط'!H353+'[2]كشف النقاط'!H401&gt;0,"انقاذ"," ")</f>
        <v xml:space="preserve"> </v>
      </c>
    </row>
    <row r="35" spans="2:31" ht="14.1" customHeight="1">
      <c r="B35" s="81">
        <v>25</v>
      </c>
      <c r="C35" s="95" t="s">
        <v>151</v>
      </c>
      <c r="D35" s="96" t="s">
        <v>152</v>
      </c>
      <c r="E35" s="94" t="s">
        <v>65</v>
      </c>
      <c r="F35" s="44">
        <f>'[2]كشف النقاط'!I33</f>
        <v>60</v>
      </c>
      <c r="G35" s="37">
        <f t="shared" si="0"/>
        <v>6</v>
      </c>
      <c r="H35" s="44">
        <f>'[2]كشف النقاط'!I96</f>
        <v>78</v>
      </c>
      <c r="I35" s="37">
        <f t="shared" si="1"/>
        <v>6</v>
      </c>
      <c r="J35" s="44">
        <f>'[2]كشف النقاط'!I143</f>
        <v>55</v>
      </c>
      <c r="K35" s="37">
        <f t="shared" si="2"/>
        <v>5</v>
      </c>
      <c r="L35" s="45">
        <f t="shared" si="3"/>
        <v>11.352941176470589</v>
      </c>
      <c r="M35" s="46">
        <f t="shared" si="4"/>
        <v>17</v>
      </c>
      <c r="N35" s="44">
        <f>'[2]كشف النقاط'!I197</f>
        <v>37.5</v>
      </c>
      <c r="O35" s="37">
        <f t="shared" si="5"/>
        <v>3</v>
      </c>
      <c r="P35" s="44">
        <f>'[2]كشف النقاط'!I252</f>
        <v>7.125</v>
      </c>
      <c r="Q35" s="37">
        <f t="shared" si="6"/>
        <v>0</v>
      </c>
      <c r="R35" s="44">
        <f>'[2]كشف النقاط'!I304</f>
        <v>18</v>
      </c>
      <c r="S35" s="37">
        <f t="shared" si="7"/>
        <v>0</v>
      </c>
      <c r="T35" s="45">
        <f t="shared" si="8"/>
        <v>6.958333333333333</v>
      </c>
      <c r="U35" s="46">
        <f t="shared" si="9"/>
        <v>3</v>
      </c>
      <c r="V35" s="47">
        <f>'[2]كشف النقاط'!I354</f>
        <v>15</v>
      </c>
      <c r="W35" s="37">
        <f t="shared" si="10"/>
        <v>0</v>
      </c>
      <c r="X35" s="44">
        <f>'[2]كشف النقاط'!I402</f>
        <v>11.5</v>
      </c>
      <c r="Y35" s="37">
        <f t="shared" si="11"/>
        <v>0</v>
      </c>
      <c r="Z35" s="44">
        <f t="shared" si="12"/>
        <v>6.625</v>
      </c>
      <c r="AA35" s="84">
        <f t="shared" si="13"/>
        <v>0</v>
      </c>
      <c r="AB35" s="44">
        <f t="shared" si="14"/>
        <v>9.4041666666666668</v>
      </c>
      <c r="AC35" s="49">
        <f t="shared" si="15"/>
        <v>20</v>
      </c>
      <c r="AD35" s="85"/>
      <c r="AE35" s="86" t="str">
        <f>IF('[2]كشف النقاط'!H33+'[2]كشف النقاط'!H96+'[2]كشف النقاط'!H143+'[2]كشف النقاط'!H197+'[2]كشف النقاط'!H252+'[2]كشف النقاط'!H304+'[2]كشف النقاط'!H354+'[2]كشف النقاط'!H402&gt;0,"انقاذ"," ")</f>
        <v xml:space="preserve"> </v>
      </c>
    </row>
    <row r="36" spans="2:31" ht="14.1" customHeight="1">
      <c r="B36" s="81">
        <v>26</v>
      </c>
      <c r="C36" s="98" t="s">
        <v>153</v>
      </c>
      <c r="D36" s="99" t="s">
        <v>154</v>
      </c>
      <c r="E36" s="94" t="s">
        <v>155</v>
      </c>
      <c r="F36" s="44">
        <f>'[2]كشف النقاط'!I34</f>
        <v>18</v>
      </c>
      <c r="G36" s="37">
        <f t="shared" si="0"/>
        <v>0</v>
      </c>
      <c r="H36" s="44">
        <f>'[2]كشف النقاط'!I97</f>
        <v>78</v>
      </c>
      <c r="I36" s="37">
        <f t="shared" si="1"/>
        <v>6</v>
      </c>
      <c r="J36" s="44">
        <f>'[2]كشف النقاط'!I144</f>
        <v>50</v>
      </c>
      <c r="K36" s="37">
        <f t="shared" si="2"/>
        <v>5</v>
      </c>
      <c r="L36" s="45">
        <f t="shared" si="3"/>
        <v>8.5882352941176467</v>
      </c>
      <c r="M36" s="46">
        <f t="shared" si="4"/>
        <v>11</v>
      </c>
      <c r="N36" s="44">
        <f>'[2]كشف النقاط'!I198</f>
        <v>33</v>
      </c>
      <c r="O36" s="37">
        <f t="shared" si="5"/>
        <v>3</v>
      </c>
      <c r="P36" s="44">
        <f>'[2]كشف النقاط'!I253</f>
        <v>7.125</v>
      </c>
      <c r="Q36" s="37">
        <f t="shared" si="6"/>
        <v>0</v>
      </c>
      <c r="R36" s="44">
        <f>'[2]كشف النقاط'!I305</f>
        <v>15</v>
      </c>
      <c r="S36" s="37">
        <f t="shared" si="7"/>
        <v>0</v>
      </c>
      <c r="T36" s="45">
        <f t="shared" si="8"/>
        <v>6.125</v>
      </c>
      <c r="U36" s="46">
        <f t="shared" si="9"/>
        <v>3</v>
      </c>
      <c r="V36" s="47">
        <f>'[2]كشف النقاط'!I355</f>
        <v>15.66</v>
      </c>
      <c r="W36" s="37">
        <f t="shared" si="10"/>
        <v>0</v>
      </c>
      <c r="X36" s="44">
        <f>'[2]كشف النقاط'!I403</f>
        <v>25</v>
      </c>
      <c r="Y36" s="37">
        <f t="shared" si="11"/>
        <v>2</v>
      </c>
      <c r="Z36" s="44">
        <f t="shared" si="12"/>
        <v>10.164999999999999</v>
      </c>
      <c r="AA36" s="84">
        <f t="shared" si="13"/>
        <v>4</v>
      </c>
      <c r="AB36" s="44">
        <f t="shared" si="14"/>
        <v>8.0594999999999999</v>
      </c>
      <c r="AC36" s="49">
        <f t="shared" si="15"/>
        <v>18</v>
      </c>
      <c r="AD36" s="85"/>
      <c r="AE36" s="86" t="str">
        <f>IF('[2]كشف النقاط'!H34+'[2]كشف النقاط'!H97+'[2]كشف النقاط'!H144+'[2]كشف النقاط'!H198+'[2]كشف النقاط'!H253+'[2]كشف النقاط'!H305+'[2]كشف النقاط'!H355+'[2]كشف النقاط'!H403&gt;0,"انقاذ"," ")</f>
        <v xml:space="preserve"> </v>
      </c>
    </row>
    <row r="37" spans="2:31" ht="14.1" customHeight="1">
      <c r="B37" s="81">
        <v>27</v>
      </c>
      <c r="C37" s="95" t="s">
        <v>156</v>
      </c>
      <c r="D37" s="96" t="s">
        <v>157</v>
      </c>
      <c r="E37" s="94" t="s">
        <v>158</v>
      </c>
      <c r="F37" s="44">
        <f>'[2]كشف النقاط'!I35</f>
        <v>63</v>
      </c>
      <c r="G37" s="37">
        <f t="shared" si="0"/>
        <v>6</v>
      </c>
      <c r="H37" s="44">
        <f>'[2]كشف النقاط'!I98</f>
        <v>66</v>
      </c>
      <c r="I37" s="37">
        <f t="shared" si="1"/>
        <v>6</v>
      </c>
      <c r="J37" s="44">
        <f>'[2]كشف النقاط'!I145</f>
        <v>47.5</v>
      </c>
      <c r="K37" s="37">
        <f t="shared" si="2"/>
        <v>0</v>
      </c>
      <c r="L37" s="45">
        <f t="shared" si="3"/>
        <v>10.382352941176471</v>
      </c>
      <c r="M37" s="46">
        <f t="shared" si="4"/>
        <v>17</v>
      </c>
      <c r="N37" s="44">
        <f>'[2]كشف النقاط'!I199</f>
        <v>43.5</v>
      </c>
      <c r="O37" s="37">
        <f t="shared" si="5"/>
        <v>3</v>
      </c>
      <c r="P37" s="44">
        <f>'[2]كشف النقاط'!I254</f>
        <v>0</v>
      </c>
      <c r="Q37" s="37">
        <f t="shared" si="6"/>
        <v>0</v>
      </c>
      <c r="R37" s="44">
        <f>'[2]كشف النقاط'!I306</f>
        <v>36</v>
      </c>
      <c r="S37" s="37">
        <f t="shared" si="7"/>
        <v>3</v>
      </c>
      <c r="T37" s="45">
        <f t="shared" si="8"/>
        <v>8.8333333333333339</v>
      </c>
      <c r="U37" s="46">
        <f t="shared" si="9"/>
        <v>6</v>
      </c>
      <c r="V37" s="47">
        <f>'[2]كشف النقاط'!I356</f>
        <v>0</v>
      </c>
      <c r="W37" s="37">
        <f t="shared" si="10"/>
        <v>0</v>
      </c>
      <c r="X37" s="44">
        <f>'[2]كشف النقاط'!I404</f>
        <v>0</v>
      </c>
      <c r="Y37" s="37">
        <f t="shared" si="11"/>
        <v>0</v>
      </c>
      <c r="Z37" s="44">
        <f t="shared" si="12"/>
        <v>0</v>
      </c>
      <c r="AA37" s="84">
        <f t="shared" si="13"/>
        <v>0</v>
      </c>
      <c r="AB37" s="44">
        <f t="shared" si="14"/>
        <v>8.5333333333333332</v>
      </c>
      <c r="AC37" s="49">
        <f t="shared" si="15"/>
        <v>23</v>
      </c>
      <c r="AD37" s="85"/>
      <c r="AE37" s="86" t="str">
        <f>IF('[2]كشف النقاط'!H35+'[2]كشف النقاط'!H98+'[2]كشف النقاط'!H145+'[2]كشف النقاط'!H199+'[2]كشف النقاط'!H254+'[2]كشف النقاط'!H306+'[2]كشف النقاط'!H356+'[2]كشف النقاط'!H404&gt;0,"انقاذ"," ")</f>
        <v xml:space="preserve"> </v>
      </c>
    </row>
    <row r="38" spans="2:31" ht="14.1" customHeight="1">
      <c r="B38" s="74"/>
      <c r="F38" s="100" t="s">
        <v>159</v>
      </c>
      <c r="G38" s="68"/>
      <c r="H38" s="100" t="s">
        <v>160</v>
      </c>
      <c r="I38" s="69"/>
      <c r="J38" s="100" t="s">
        <v>161</v>
      </c>
      <c r="K38" s="68"/>
      <c r="L38" s="100"/>
      <c r="M38" s="69"/>
      <c r="N38" s="100" t="s">
        <v>78</v>
      </c>
      <c r="O38" s="70"/>
      <c r="P38" s="100" t="s">
        <v>162</v>
      </c>
      <c r="Q38" s="68"/>
      <c r="R38" s="100" t="s">
        <v>163</v>
      </c>
      <c r="S38" s="70"/>
      <c r="T38" s="101"/>
      <c r="U38" s="68"/>
      <c r="V38" s="100" t="s">
        <v>82</v>
      </c>
      <c r="W38" s="68"/>
      <c r="X38" s="100" t="s">
        <v>83</v>
      </c>
      <c r="Y38" s="68"/>
      <c r="Z38" s="102"/>
      <c r="AA38" s="102"/>
    </row>
    <row r="39" spans="2:31" ht="14.1" customHeight="1">
      <c r="B39" s="74"/>
      <c r="F39" s="72"/>
      <c r="G39" s="68"/>
      <c r="H39" s="72"/>
      <c r="I39" s="68"/>
      <c r="J39" s="72"/>
      <c r="K39" s="68"/>
      <c r="L39" s="72"/>
      <c r="M39" s="68"/>
      <c r="N39" s="72"/>
      <c r="O39" s="68"/>
      <c r="P39" s="72"/>
      <c r="Q39" s="68"/>
      <c r="R39" s="72"/>
      <c r="S39" s="68"/>
      <c r="T39" s="72"/>
      <c r="U39" s="68"/>
      <c r="V39" s="72"/>
      <c r="X39" s="72"/>
      <c r="Z39" s="69"/>
      <c r="AA39" s="69"/>
    </row>
    <row r="40" spans="2:31" ht="14.1" customHeight="1">
      <c r="B40" s="74"/>
      <c r="Z40" s="5" t="s">
        <v>84</v>
      </c>
    </row>
  </sheetData>
  <sheetProtection password="CC17" sheet="1" objects="1" scenarios="1"/>
  <mergeCells count="4">
    <mergeCell ref="M7:M10"/>
    <mergeCell ref="U7:U10"/>
    <mergeCell ref="AA7:AA10"/>
    <mergeCell ref="AC7:AC10"/>
  </mergeCells>
  <pageMargins left="0.31496062992125984" right="0.31496062992125984" top="0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40"/>
  <sheetViews>
    <sheetView rightToLeft="1" workbookViewId="0">
      <selection activeCell="AA2" sqref="AA2:AE2"/>
    </sheetView>
  </sheetViews>
  <sheetFormatPr baseColWidth="10" defaultRowHeight="15"/>
  <cols>
    <col min="1" max="1" width="1.33203125" customWidth="1"/>
    <col min="2" max="2" width="2.88671875" customWidth="1"/>
    <col min="3" max="3" width="7" customWidth="1"/>
    <col min="4" max="4" width="7.33203125" customWidth="1"/>
    <col min="5" max="5" width="3.88671875" customWidth="1"/>
    <col min="6" max="6" width="4.109375" customWidth="1"/>
    <col min="7" max="7" width="3.6640625" customWidth="1"/>
    <col min="8" max="8" width="6.33203125" customWidth="1"/>
    <col min="9" max="9" width="3.77734375" customWidth="1"/>
    <col min="10" max="10" width="6" customWidth="1"/>
    <col min="11" max="11" width="3.109375" customWidth="1"/>
    <col min="12" max="12" width="4" customWidth="1"/>
    <col min="13" max="13" width="2.21875" customWidth="1"/>
    <col min="14" max="14" width="5.88671875" customWidth="1"/>
    <col min="15" max="15" width="3.109375" customWidth="1"/>
    <col min="16" max="16" width="3.6640625" customWidth="1"/>
    <col min="17" max="17" width="1.77734375" customWidth="1"/>
    <col min="18" max="18" width="4.6640625" customWidth="1"/>
    <col min="19" max="19" width="2.77734375" customWidth="1"/>
    <col min="20" max="20" width="3.88671875" customWidth="1"/>
    <col min="21" max="21" width="2.88671875" customWidth="1"/>
    <col min="22" max="22" width="3.5546875" customWidth="1"/>
    <col min="23" max="23" width="2.44140625" customWidth="1"/>
    <col min="24" max="24" width="4.21875" customWidth="1"/>
    <col min="25" max="25" width="3.21875" customWidth="1"/>
    <col min="26" max="26" width="4.33203125" customWidth="1"/>
    <col min="27" max="27" width="2.77734375" customWidth="1"/>
    <col min="28" max="28" width="4.88671875" customWidth="1"/>
    <col min="29" max="29" width="2.5546875" customWidth="1"/>
    <col min="30" max="30" width="4.109375" customWidth="1"/>
    <col min="31" max="31" width="2.5546875" customWidth="1"/>
    <col min="32" max="32" width="3.5546875" customWidth="1"/>
    <col min="33" max="33" width="4.21875" customWidth="1"/>
  </cols>
  <sheetData>
    <row r="1" spans="1:33" ht="18">
      <c r="B1" s="1" t="s">
        <v>0</v>
      </c>
      <c r="C1" s="1"/>
      <c r="AA1" s="103" t="s">
        <v>164</v>
      </c>
    </row>
    <row r="2" spans="1:33" ht="18">
      <c r="B2" s="1" t="s">
        <v>2</v>
      </c>
      <c r="C2" s="1"/>
      <c r="AA2" s="3" t="s">
        <v>85</v>
      </c>
    </row>
    <row r="3" spans="1:33" ht="18">
      <c r="B3" s="1" t="s">
        <v>3</v>
      </c>
      <c r="C3" s="1"/>
      <c r="AA3" s="3" t="s">
        <v>4</v>
      </c>
    </row>
    <row r="5" spans="1:33" ht="18">
      <c r="C5" s="4" t="s">
        <v>87</v>
      </c>
      <c r="L5" s="1" t="s">
        <v>6</v>
      </c>
      <c r="AB5" s="1" t="s">
        <v>7</v>
      </c>
      <c r="AC5" s="1"/>
      <c r="AG5" s="4" t="s">
        <v>8</v>
      </c>
    </row>
    <row r="6" spans="1:33" ht="18">
      <c r="W6" s="5"/>
    </row>
    <row r="7" spans="1:33" ht="14.1" customHeight="1">
      <c r="B7" s="6"/>
      <c r="C7" s="6"/>
      <c r="D7" s="6"/>
      <c r="E7" s="7"/>
      <c r="F7" s="8" t="s">
        <v>88</v>
      </c>
      <c r="G7" s="9"/>
      <c r="H7" s="9"/>
      <c r="I7" s="9"/>
      <c r="J7" s="10"/>
      <c r="K7" s="10"/>
      <c r="L7" s="9"/>
      <c r="M7" s="191" t="s">
        <v>10</v>
      </c>
      <c r="N7" s="11"/>
      <c r="O7" s="9" t="s">
        <v>165</v>
      </c>
      <c r="P7" s="104"/>
      <c r="Q7" s="191" t="s">
        <v>10</v>
      </c>
      <c r="R7" s="9" t="s">
        <v>89</v>
      </c>
      <c r="S7" s="9"/>
      <c r="T7" s="10"/>
      <c r="U7" s="10"/>
      <c r="V7" s="9"/>
      <c r="W7" s="188" t="s">
        <v>10</v>
      </c>
      <c r="X7" s="8" t="s">
        <v>166</v>
      </c>
      <c r="Y7" s="9"/>
      <c r="Z7" s="9"/>
      <c r="AA7" s="9"/>
      <c r="AB7" s="9"/>
      <c r="AC7" s="191" t="s">
        <v>10</v>
      </c>
      <c r="AD7" s="6"/>
      <c r="AE7" s="198" t="s">
        <v>10</v>
      </c>
      <c r="AF7" s="12"/>
      <c r="AG7" s="13"/>
    </row>
    <row r="8" spans="1:33" ht="14.1" customHeight="1">
      <c r="B8" s="105" t="s">
        <v>14</v>
      </c>
      <c r="C8" s="105" t="s">
        <v>15</v>
      </c>
      <c r="D8" s="106" t="s">
        <v>16</v>
      </c>
      <c r="E8" s="107" t="s">
        <v>17</v>
      </c>
      <c r="F8" s="20" t="s">
        <v>167</v>
      </c>
      <c r="G8" s="18"/>
      <c r="H8" s="17" t="s">
        <v>168</v>
      </c>
      <c r="I8" s="18"/>
      <c r="J8" s="20" t="s">
        <v>169</v>
      </c>
      <c r="K8" s="18"/>
      <c r="L8" s="20"/>
      <c r="M8" s="194"/>
      <c r="N8" s="20" t="s">
        <v>170</v>
      </c>
      <c r="O8" s="19"/>
      <c r="P8" s="108"/>
      <c r="Q8" s="194"/>
      <c r="R8" s="19" t="s">
        <v>94</v>
      </c>
      <c r="S8" s="19"/>
      <c r="T8" s="20" t="s">
        <v>171</v>
      </c>
      <c r="U8" s="19"/>
      <c r="V8" s="20"/>
      <c r="W8" s="196"/>
      <c r="X8" s="19" t="s">
        <v>22</v>
      </c>
      <c r="Y8" s="19"/>
      <c r="Z8" s="20" t="s">
        <v>23</v>
      </c>
      <c r="AA8" s="19"/>
      <c r="AB8" s="20"/>
      <c r="AC8" s="194"/>
      <c r="AD8" s="25" t="s">
        <v>24</v>
      </c>
      <c r="AE8" s="199"/>
      <c r="AF8" s="22"/>
      <c r="AG8" s="23"/>
    </row>
    <row r="9" spans="1:33" ht="14.1" customHeight="1">
      <c r="B9" s="25"/>
      <c r="C9" s="25"/>
      <c r="D9" s="25"/>
      <c r="E9" s="22"/>
      <c r="F9" s="28" t="s">
        <v>172</v>
      </c>
      <c r="G9" s="27"/>
      <c r="H9" s="109" t="s">
        <v>172</v>
      </c>
      <c r="I9" s="27"/>
      <c r="J9" s="28" t="s">
        <v>173</v>
      </c>
      <c r="K9" s="27"/>
      <c r="L9" s="110" t="s">
        <v>29</v>
      </c>
      <c r="M9" s="194"/>
      <c r="N9" s="32" t="s">
        <v>172</v>
      </c>
      <c r="O9" s="32"/>
      <c r="P9" s="111" t="s">
        <v>29</v>
      </c>
      <c r="Q9" s="194"/>
      <c r="R9" s="32" t="s">
        <v>100</v>
      </c>
      <c r="S9" s="32"/>
      <c r="T9" s="28"/>
      <c r="U9" s="32"/>
      <c r="V9" s="33" t="s">
        <v>29</v>
      </c>
      <c r="W9" s="196"/>
      <c r="X9" s="28"/>
      <c r="Y9" s="27"/>
      <c r="Z9" s="28"/>
      <c r="AA9" s="32"/>
      <c r="AB9" s="112" t="s">
        <v>29</v>
      </c>
      <c r="AC9" s="194"/>
      <c r="AD9" s="25" t="s">
        <v>30</v>
      </c>
      <c r="AE9" s="199"/>
      <c r="AF9" s="22" t="s">
        <v>31</v>
      </c>
      <c r="AG9" s="23"/>
    </row>
    <row r="10" spans="1:33" ht="14.1" customHeight="1">
      <c r="B10" s="113"/>
      <c r="C10" s="113"/>
      <c r="D10" s="114"/>
      <c r="E10" s="114"/>
      <c r="F10" s="115" t="s">
        <v>29</v>
      </c>
      <c r="G10" s="115" t="s">
        <v>32</v>
      </c>
      <c r="H10" s="115" t="s">
        <v>29</v>
      </c>
      <c r="I10" s="115" t="s">
        <v>32</v>
      </c>
      <c r="J10" s="115" t="s">
        <v>29</v>
      </c>
      <c r="K10" s="115" t="s">
        <v>32</v>
      </c>
      <c r="L10" s="116"/>
      <c r="M10" s="195"/>
      <c r="N10" s="115" t="s">
        <v>29</v>
      </c>
      <c r="O10" s="117" t="s">
        <v>32</v>
      </c>
      <c r="P10" s="113"/>
      <c r="Q10" s="195"/>
      <c r="R10" s="118" t="s">
        <v>29</v>
      </c>
      <c r="S10" s="115" t="s">
        <v>32</v>
      </c>
      <c r="T10" s="115" t="s">
        <v>29</v>
      </c>
      <c r="U10" s="115" t="s">
        <v>32</v>
      </c>
      <c r="V10" s="116"/>
      <c r="W10" s="197"/>
      <c r="X10" s="119" t="s">
        <v>29</v>
      </c>
      <c r="Y10" s="115" t="s">
        <v>32</v>
      </c>
      <c r="Z10" s="115" t="s">
        <v>29</v>
      </c>
      <c r="AA10" s="115" t="s">
        <v>32</v>
      </c>
      <c r="AB10" s="116"/>
      <c r="AC10" s="195"/>
      <c r="AD10" s="40"/>
      <c r="AE10" s="200"/>
      <c r="AF10" s="41"/>
      <c r="AG10" s="23"/>
    </row>
    <row r="11" spans="1:33" ht="14.1" customHeight="1">
      <c r="B11" s="54">
        <v>1</v>
      </c>
      <c r="C11" s="120" t="s">
        <v>174</v>
      </c>
      <c r="D11" s="120" t="s">
        <v>175</v>
      </c>
      <c r="E11" s="83"/>
      <c r="F11" s="121">
        <f>'[3]كشف النقاط'!I9</f>
        <v>0</v>
      </c>
      <c r="G11" s="115">
        <f>IF(F11&lt;50,0,5)</f>
        <v>0</v>
      </c>
      <c r="H11" s="121">
        <f>'[3]كشف النقاط'!I59</f>
        <v>0</v>
      </c>
      <c r="I11" s="115">
        <f>IF(H11&lt;50,0,5)</f>
        <v>0</v>
      </c>
      <c r="J11" s="121">
        <f>'[3]كشف النقاط'!I108</f>
        <v>0</v>
      </c>
      <c r="K11" s="115">
        <f>IF(J11&lt;50,0,5)</f>
        <v>0</v>
      </c>
      <c r="L11" s="122">
        <f>(J11+H11+F11)/15</f>
        <v>0</v>
      </c>
      <c r="M11" s="123">
        <f>IF(L11&lt;10,K11+I11+G11,15)</f>
        <v>0</v>
      </c>
      <c r="N11" s="121">
        <f>'[3]كشف النقاط'!I155</f>
        <v>0</v>
      </c>
      <c r="O11" s="115">
        <f>IF(N11&lt;30,0,3)</f>
        <v>0</v>
      </c>
      <c r="P11" s="122">
        <f>N11/3</f>
        <v>0</v>
      </c>
      <c r="Q11" s="124">
        <f>IF(P11&lt;10,0,3)</f>
        <v>0</v>
      </c>
      <c r="R11" s="121">
        <f>'[3]كشف النقاط'!I205</f>
        <v>0</v>
      </c>
      <c r="S11" s="115">
        <f>IF(R11&lt;40,0,4)</f>
        <v>0</v>
      </c>
      <c r="T11" s="121">
        <f>'[3]كشف النقاط'!I256</f>
        <v>0</v>
      </c>
      <c r="U11" s="115">
        <f>IF(T11&lt;40,0,4)</f>
        <v>0</v>
      </c>
      <c r="V11" s="122">
        <f>(T11+R11)/8</f>
        <v>0</v>
      </c>
      <c r="W11" s="123">
        <f>IF(V11&lt;10,U11+S11,8)</f>
        <v>0</v>
      </c>
      <c r="X11" s="125">
        <f>'[3]كشف النقاط'!I306</f>
        <v>0</v>
      </c>
      <c r="Y11" s="115">
        <f>IF(X11&lt;20,0,2)</f>
        <v>0</v>
      </c>
      <c r="Z11" s="121">
        <f>'[3]كشف النقاط'!I355</f>
        <v>0</v>
      </c>
      <c r="AA11" s="115">
        <f>IF(Z11&lt;20,0,2)</f>
        <v>0</v>
      </c>
      <c r="AB11" s="121">
        <f>(Z11+X11)/4</f>
        <v>0</v>
      </c>
      <c r="AC11" s="126">
        <f>IF(AB11&lt;10,AA11+Y11,4)</f>
        <v>0</v>
      </c>
      <c r="AD11" s="121">
        <f>(Z11+X11+T11+R11+N11+J11+H11+F11)/30</f>
        <v>0</v>
      </c>
      <c r="AE11" s="49">
        <f>IF(AD11&lt;10,AC11+W11+Q11+M11,30)</f>
        <v>0</v>
      </c>
      <c r="AF11" s="85"/>
      <c r="AG11" s="86" t="str">
        <f>IF(('[3]كشف النقاط'!H9+'[3]كشف النقاط'!H59+'[3]كشف النقاط'!H108+'[3]كشف النقاط'!H155+'[3]كشف النقاط'!H205+'[3]كشف النقاط'!H256+'[3]كشف النقاط'!H306+'[3]كشف النقاط'!H355)&gt;0,"انقاذ"," ")</f>
        <v xml:space="preserve"> </v>
      </c>
    </row>
    <row r="12" spans="1:33" ht="14.1" customHeight="1">
      <c r="B12" s="54">
        <v>2</v>
      </c>
      <c r="C12" s="120" t="s">
        <v>176</v>
      </c>
      <c r="D12" s="120" t="s">
        <v>48</v>
      </c>
      <c r="E12" s="54"/>
      <c r="F12" s="121">
        <f>'[3]كشف النقاط'!I10</f>
        <v>41.25</v>
      </c>
      <c r="G12" s="115">
        <f t="shared" ref="G12:G37" si="0">IF(F12&lt;50,0,5)</f>
        <v>0</v>
      </c>
      <c r="H12" s="121">
        <f>'[3]كشف النقاط'!I60</f>
        <v>59.375</v>
      </c>
      <c r="I12" s="115">
        <f t="shared" ref="I12:I37" si="1">IF(H12&lt;50,0,5)</f>
        <v>5</v>
      </c>
      <c r="J12" s="121">
        <f>'[3]كشف النقاط'!I109</f>
        <v>42.5</v>
      </c>
      <c r="K12" s="115">
        <f t="shared" ref="K12:K37" si="2">IF(J12&lt;50,0,5)</f>
        <v>0</v>
      </c>
      <c r="L12" s="122">
        <f t="shared" ref="L12:L37" si="3">(J12+H12+F12)/15</f>
        <v>9.5416666666666661</v>
      </c>
      <c r="M12" s="123">
        <f t="shared" ref="M12:M37" si="4">IF(L12&lt;10,K12+I12+G12,15)</f>
        <v>5</v>
      </c>
      <c r="N12" s="121">
        <f>'[3]كشف النقاط'!I156</f>
        <v>30</v>
      </c>
      <c r="O12" s="115">
        <f t="shared" ref="O12:O37" si="5">IF(N12&lt;30,0,3)</f>
        <v>3</v>
      </c>
      <c r="P12" s="122">
        <f t="shared" ref="P12:P37" si="6">N12/3</f>
        <v>10</v>
      </c>
      <c r="Q12" s="124">
        <f t="shared" ref="Q12:Q37" si="7">IF(P12&lt;10,0,3)</f>
        <v>3</v>
      </c>
      <c r="R12" s="121">
        <f>'[3]كشف النقاط'!I206</f>
        <v>48</v>
      </c>
      <c r="S12" s="115">
        <f t="shared" ref="S12:S37" si="8">IF(R12&lt;40,0,4)</f>
        <v>4</v>
      </c>
      <c r="T12" s="121">
        <f>'[3]كشف النقاط'!I257</f>
        <v>26</v>
      </c>
      <c r="U12" s="115">
        <f t="shared" ref="U12:U37" si="9">IF(T12&lt;40,0,4)</f>
        <v>0</v>
      </c>
      <c r="V12" s="122">
        <f t="shared" ref="V12:V37" si="10">(T12+R12)/8</f>
        <v>9.25</v>
      </c>
      <c r="W12" s="123">
        <f t="shared" ref="W12:W37" si="11">IF(V12&lt;10,U12+S12,8)</f>
        <v>4</v>
      </c>
      <c r="X12" s="125">
        <f>'[3]كشف النقاط'!I307</f>
        <v>25</v>
      </c>
      <c r="Y12" s="115">
        <f t="shared" ref="Y12:Y37" si="12">IF(X12&lt;20,0,2)</f>
        <v>2</v>
      </c>
      <c r="Z12" s="121">
        <f>'[3]كشف النقاط'!I356</f>
        <v>25.5</v>
      </c>
      <c r="AA12" s="115">
        <f t="shared" ref="AA12:AA37" si="13">IF(Z12&lt;20,0,2)</f>
        <v>2</v>
      </c>
      <c r="AB12" s="121">
        <f t="shared" ref="AB12:AB37" si="14">(Z12+X12)/4</f>
        <v>12.625</v>
      </c>
      <c r="AC12" s="126">
        <f t="shared" ref="AC12:AC37" si="15">IF(AB12&lt;10,AA12+Y12,4)</f>
        <v>4</v>
      </c>
      <c r="AD12" s="121">
        <f t="shared" ref="AD12:AD37" si="16">(Z12+X12+T12+R12+N12+J12+H12+F12)/30</f>
        <v>9.9208333333333325</v>
      </c>
      <c r="AE12" s="49">
        <f t="shared" ref="AE12:AE37" si="17">IF(AD12&lt;10,AC12+W12+Q12+M12,30)</f>
        <v>16</v>
      </c>
      <c r="AF12" s="85"/>
      <c r="AG12" s="86" t="str">
        <f>IF(('[3]كشف النقاط'!H10+'[3]كشف النقاط'!H60+'[3]كشف النقاط'!H109+'[3]كشف النقاط'!H156+'[3]كشف النقاط'!H206+'[3]كشف النقاط'!H257+'[3]كشف النقاط'!H307+'[3]كشف النقاط'!H356)&gt;0,"انقاذ"," ")</f>
        <v xml:space="preserve"> </v>
      </c>
    </row>
    <row r="13" spans="1:33" ht="14.1" customHeight="1">
      <c r="B13" s="54">
        <v>3</v>
      </c>
      <c r="C13" s="120" t="s">
        <v>177</v>
      </c>
      <c r="D13" s="120" t="s">
        <v>178</v>
      </c>
      <c r="E13" s="54"/>
      <c r="F13" s="121">
        <f>'[3]كشف النقاط'!I11</f>
        <v>45</v>
      </c>
      <c r="G13" s="115">
        <f t="shared" si="0"/>
        <v>0</v>
      </c>
      <c r="H13" s="121">
        <f>'[3]كشف النقاط'!I61</f>
        <v>27.5</v>
      </c>
      <c r="I13" s="115">
        <f t="shared" si="1"/>
        <v>0</v>
      </c>
      <c r="J13" s="121">
        <f>'[3]كشف النقاط'!I110</f>
        <v>30</v>
      </c>
      <c r="K13" s="115">
        <f t="shared" si="2"/>
        <v>0</v>
      </c>
      <c r="L13" s="122">
        <f t="shared" si="3"/>
        <v>6.833333333333333</v>
      </c>
      <c r="M13" s="123">
        <f t="shared" si="4"/>
        <v>0</v>
      </c>
      <c r="N13" s="121">
        <f>'[3]كشف النقاط'!I157</f>
        <v>15</v>
      </c>
      <c r="O13" s="115">
        <f t="shared" si="5"/>
        <v>0</v>
      </c>
      <c r="P13" s="122">
        <f t="shared" si="6"/>
        <v>5</v>
      </c>
      <c r="Q13" s="124">
        <f t="shared" si="7"/>
        <v>0</v>
      </c>
      <c r="R13" s="121">
        <f>'[3]كشف النقاط'!I207</f>
        <v>44</v>
      </c>
      <c r="S13" s="115">
        <f t="shared" si="8"/>
        <v>4</v>
      </c>
      <c r="T13" s="121">
        <f>'[3]كشف النقاط'!I258</f>
        <v>14</v>
      </c>
      <c r="U13" s="115">
        <f t="shared" si="9"/>
        <v>0</v>
      </c>
      <c r="V13" s="122">
        <f t="shared" si="10"/>
        <v>7.25</v>
      </c>
      <c r="W13" s="123">
        <f t="shared" si="11"/>
        <v>4</v>
      </c>
      <c r="X13" s="125">
        <f>'[3]كشف النقاط'!I308</f>
        <v>10</v>
      </c>
      <c r="Y13" s="115">
        <f t="shared" si="12"/>
        <v>0</v>
      </c>
      <c r="Z13" s="121">
        <f>'[3]كشف النقاط'!I357</f>
        <v>19</v>
      </c>
      <c r="AA13" s="115">
        <f t="shared" si="13"/>
        <v>0</v>
      </c>
      <c r="AB13" s="121">
        <f t="shared" si="14"/>
        <v>7.25</v>
      </c>
      <c r="AC13" s="126">
        <f t="shared" si="15"/>
        <v>0</v>
      </c>
      <c r="AD13" s="121">
        <f t="shared" si="16"/>
        <v>6.8166666666666664</v>
      </c>
      <c r="AE13" s="49">
        <f t="shared" si="17"/>
        <v>4</v>
      </c>
      <c r="AF13" s="85"/>
      <c r="AG13" s="86" t="str">
        <f>IF(('[3]كشف النقاط'!H11+'[3]كشف النقاط'!H61+'[3]كشف النقاط'!H110+'[3]كشف النقاط'!H157+'[3]كشف النقاط'!H207+'[3]كشف النقاط'!H258+'[3]كشف النقاط'!H308+'[3]كشف النقاط'!H357)&gt;0,"انقاذ"," ")</f>
        <v xml:space="preserve"> </v>
      </c>
    </row>
    <row r="14" spans="1:33" ht="14.1" customHeight="1">
      <c r="A14" t="s">
        <v>179</v>
      </c>
      <c r="B14" s="54">
        <v>4</v>
      </c>
      <c r="C14" s="91" t="s">
        <v>180</v>
      </c>
      <c r="D14" s="91" t="s">
        <v>181</v>
      </c>
      <c r="E14" s="54"/>
      <c r="F14" s="121">
        <f>'[3]كشف النقاط'!I12</f>
        <v>0</v>
      </c>
      <c r="G14" s="115">
        <f t="shared" si="0"/>
        <v>0</v>
      </c>
      <c r="H14" s="121">
        <f>'[3]كشف النقاط'!I62</f>
        <v>0</v>
      </c>
      <c r="I14" s="115">
        <f t="shared" si="1"/>
        <v>0</v>
      </c>
      <c r="J14" s="121">
        <f>'[3]كشف النقاط'!I111</f>
        <v>0</v>
      </c>
      <c r="K14" s="115">
        <f t="shared" si="2"/>
        <v>0</v>
      </c>
      <c r="L14" s="122">
        <f t="shared" si="3"/>
        <v>0</v>
      </c>
      <c r="M14" s="123">
        <f t="shared" si="4"/>
        <v>0</v>
      </c>
      <c r="N14" s="121">
        <f>'[3]كشف النقاط'!I158</f>
        <v>0</v>
      </c>
      <c r="O14" s="115">
        <f t="shared" si="5"/>
        <v>0</v>
      </c>
      <c r="P14" s="122">
        <f t="shared" si="6"/>
        <v>0</v>
      </c>
      <c r="Q14" s="124">
        <f t="shared" si="7"/>
        <v>0</v>
      </c>
      <c r="R14" s="121">
        <f>'[3]كشف النقاط'!I208</f>
        <v>0</v>
      </c>
      <c r="S14" s="115">
        <f t="shared" si="8"/>
        <v>0</v>
      </c>
      <c r="T14" s="121">
        <f>'[3]كشف النقاط'!I259</f>
        <v>0</v>
      </c>
      <c r="U14" s="115">
        <f t="shared" si="9"/>
        <v>0</v>
      </c>
      <c r="V14" s="122">
        <f t="shared" si="10"/>
        <v>0</v>
      </c>
      <c r="W14" s="123">
        <f t="shared" si="11"/>
        <v>0</v>
      </c>
      <c r="X14" s="125">
        <f>'[3]كشف النقاط'!I309</f>
        <v>0</v>
      </c>
      <c r="Y14" s="115">
        <f t="shared" si="12"/>
        <v>0</v>
      </c>
      <c r="Z14" s="121">
        <f>'[3]كشف النقاط'!I358</f>
        <v>0</v>
      </c>
      <c r="AA14" s="115">
        <f t="shared" si="13"/>
        <v>0</v>
      </c>
      <c r="AB14" s="121">
        <f t="shared" si="14"/>
        <v>0</v>
      </c>
      <c r="AC14" s="126">
        <f t="shared" si="15"/>
        <v>0</v>
      </c>
      <c r="AD14" s="121">
        <f t="shared" si="16"/>
        <v>0</v>
      </c>
      <c r="AE14" s="49">
        <f t="shared" si="17"/>
        <v>0</v>
      </c>
      <c r="AF14" s="85"/>
      <c r="AG14" s="86" t="str">
        <f>IF(('[3]كشف النقاط'!H12+'[3]كشف النقاط'!H62+'[3]كشف النقاط'!H111+'[3]كشف النقاط'!H158+'[3]كشف النقاط'!H208+'[3]كشف النقاط'!H259+'[3]كشف النقاط'!H309+'[3]كشف النقاط'!H358)&gt;0,"انقاذ"," ")</f>
        <v xml:space="preserve"> </v>
      </c>
    </row>
    <row r="15" spans="1:33" ht="14.1" customHeight="1">
      <c r="B15" s="54">
        <v>5</v>
      </c>
      <c r="C15" s="91" t="s">
        <v>182</v>
      </c>
      <c r="D15" s="91" t="s">
        <v>183</v>
      </c>
      <c r="E15" s="54"/>
      <c r="F15" s="121">
        <f>'[3]كشف النقاط'!I13</f>
        <v>41.875</v>
      </c>
      <c r="G15" s="115">
        <f t="shared" si="0"/>
        <v>0</v>
      </c>
      <c r="H15" s="121">
        <f>'[3]كشف النقاط'!I63</f>
        <v>70.625</v>
      </c>
      <c r="I15" s="115">
        <f t="shared" si="1"/>
        <v>5</v>
      </c>
      <c r="J15" s="121">
        <f>'[3]كشف النقاط'!I112</f>
        <v>42.5</v>
      </c>
      <c r="K15" s="115">
        <f t="shared" si="2"/>
        <v>0</v>
      </c>
      <c r="L15" s="122">
        <f t="shared" si="3"/>
        <v>10.333333333333334</v>
      </c>
      <c r="M15" s="123">
        <f t="shared" si="4"/>
        <v>15</v>
      </c>
      <c r="N15" s="121">
        <f>'[3]كشف النقاط'!I159</f>
        <v>30</v>
      </c>
      <c r="O15" s="115">
        <f t="shared" si="5"/>
        <v>3</v>
      </c>
      <c r="P15" s="122">
        <f t="shared" si="6"/>
        <v>10</v>
      </c>
      <c r="Q15" s="124">
        <f t="shared" si="7"/>
        <v>3</v>
      </c>
      <c r="R15" s="121">
        <f>'[3]كشف النقاط'!I209</f>
        <v>48</v>
      </c>
      <c r="S15" s="115">
        <f t="shared" si="8"/>
        <v>4</v>
      </c>
      <c r="T15" s="121">
        <f>'[3]كشف النقاط'!I260</f>
        <v>50</v>
      </c>
      <c r="U15" s="115">
        <f t="shared" si="9"/>
        <v>4</v>
      </c>
      <c r="V15" s="122">
        <f t="shared" si="10"/>
        <v>12.25</v>
      </c>
      <c r="W15" s="123">
        <f t="shared" si="11"/>
        <v>8</v>
      </c>
      <c r="X15" s="125">
        <f>'[3]كشف النقاط'!I310</f>
        <v>20.329999999999998</v>
      </c>
      <c r="Y15" s="115">
        <f t="shared" si="12"/>
        <v>2</v>
      </c>
      <c r="Z15" s="121">
        <f>'[3]كشف النقاط'!I359</f>
        <v>26</v>
      </c>
      <c r="AA15" s="115">
        <f t="shared" si="13"/>
        <v>2</v>
      </c>
      <c r="AB15" s="121">
        <f t="shared" si="14"/>
        <v>11.5825</v>
      </c>
      <c r="AC15" s="126">
        <f t="shared" si="15"/>
        <v>4</v>
      </c>
      <c r="AD15" s="121">
        <f t="shared" si="16"/>
        <v>10.977666666666666</v>
      </c>
      <c r="AE15" s="49">
        <f t="shared" si="17"/>
        <v>30</v>
      </c>
      <c r="AF15" s="85"/>
      <c r="AG15" s="86" t="str">
        <f>IF(('[3]كشف النقاط'!H13+'[3]كشف النقاط'!H63+'[3]كشف النقاط'!H112+'[3]كشف النقاط'!H159+'[3]كشف النقاط'!H209+'[3]كشف النقاط'!H260+'[3]كشف النقاط'!H310+'[3]كشف النقاط'!H359)&gt;0,"انقاذ"," ")</f>
        <v xml:space="preserve"> </v>
      </c>
    </row>
    <row r="16" spans="1:33" ht="14.1" customHeight="1">
      <c r="B16" s="54">
        <v>6</v>
      </c>
      <c r="C16" s="127" t="s">
        <v>184</v>
      </c>
      <c r="D16" s="127" t="s">
        <v>185</v>
      </c>
      <c r="E16" s="54"/>
      <c r="F16" s="121">
        <f>'[3]كشف النقاط'!I14</f>
        <v>35</v>
      </c>
      <c r="G16" s="115">
        <f t="shared" si="0"/>
        <v>0</v>
      </c>
      <c r="H16" s="121">
        <f>'[3]كشف النقاط'!I64</f>
        <v>39.375</v>
      </c>
      <c r="I16" s="115">
        <f t="shared" si="1"/>
        <v>0</v>
      </c>
      <c r="J16" s="121">
        <f>'[3]كشف النقاط'!I113</f>
        <v>32.5</v>
      </c>
      <c r="K16" s="115">
        <f t="shared" si="2"/>
        <v>0</v>
      </c>
      <c r="L16" s="122">
        <f t="shared" si="3"/>
        <v>7.125</v>
      </c>
      <c r="M16" s="123">
        <f t="shared" si="4"/>
        <v>0</v>
      </c>
      <c r="N16" s="121">
        <f>'[3]كشف النقاط'!I160</f>
        <v>24</v>
      </c>
      <c r="O16" s="115">
        <f t="shared" si="5"/>
        <v>0</v>
      </c>
      <c r="P16" s="122">
        <f t="shared" si="6"/>
        <v>8</v>
      </c>
      <c r="Q16" s="124">
        <f t="shared" si="7"/>
        <v>0</v>
      </c>
      <c r="R16" s="121">
        <f>'[3]كشف النقاط'!I210</f>
        <v>48</v>
      </c>
      <c r="S16" s="115">
        <f t="shared" si="8"/>
        <v>4</v>
      </c>
      <c r="T16" s="121">
        <f>'[3]كشف النقاط'!I261</f>
        <v>12</v>
      </c>
      <c r="U16" s="115">
        <f t="shared" si="9"/>
        <v>0</v>
      </c>
      <c r="V16" s="122">
        <f t="shared" si="10"/>
        <v>7.5</v>
      </c>
      <c r="W16" s="123">
        <f t="shared" si="11"/>
        <v>4</v>
      </c>
      <c r="X16" s="125">
        <f>'[3]كشف النقاط'!I311</f>
        <v>13.66</v>
      </c>
      <c r="Y16" s="115">
        <f t="shared" si="12"/>
        <v>0</v>
      </c>
      <c r="Z16" s="121">
        <f>'[3]كشف النقاط'!I360</f>
        <v>0</v>
      </c>
      <c r="AA16" s="115">
        <f t="shared" si="13"/>
        <v>0</v>
      </c>
      <c r="AB16" s="121">
        <f t="shared" si="14"/>
        <v>3.415</v>
      </c>
      <c r="AC16" s="126">
        <f t="shared" si="15"/>
        <v>0</v>
      </c>
      <c r="AD16" s="121">
        <f t="shared" si="16"/>
        <v>6.8178333333333336</v>
      </c>
      <c r="AE16" s="49">
        <f t="shared" si="17"/>
        <v>4</v>
      </c>
      <c r="AF16" s="85"/>
      <c r="AG16" s="86" t="str">
        <f>IF(('[3]كشف النقاط'!H14+'[3]كشف النقاط'!H64+'[3]كشف النقاط'!H113+'[3]كشف النقاط'!H160+'[3]كشف النقاط'!H210+'[3]كشف النقاط'!H261+'[3]كشف النقاط'!H311+'[3]كشف النقاط'!H360)&gt;0,"انقاذ"," ")</f>
        <v xml:space="preserve"> </v>
      </c>
    </row>
    <row r="17" spans="2:33" ht="14.1" customHeight="1">
      <c r="B17" s="54">
        <v>7</v>
      </c>
      <c r="C17" s="120" t="s">
        <v>186</v>
      </c>
      <c r="D17" s="120" t="s">
        <v>187</v>
      </c>
      <c r="E17" s="54"/>
      <c r="F17" s="121">
        <f>'[3]كشف النقاط'!I15</f>
        <v>53.125</v>
      </c>
      <c r="G17" s="115">
        <f t="shared" si="0"/>
        <v>5</v>
      </c>
      <c r="H17" s="121">
        <f>'[3]كشف النقاط'!I65</f>
        <v>51.875</v>
      </c>
      <c r="I17" s="115">
        <f t="shared" si="1"/>
        <v>5</v>
      </c>
      <c r="J17" s="121">
        <f>'[3]كشف النقاط'!I114</f>
        <v>62.5</v>
      </c>
      <c r="K17" s="115">
        <f t="shared" si="2"/>
        <v>5</v>
      </c>
      <c r="L17" s="122">
        <f t="shared" si="3"/>
        <v>11.166666666666666</v>
      </c>
      <c r="M17" s="123">
        <f t="shared" si="4"/>
        <v>15</v>
      </c>
      <c r="N17" s="121">
        <f>'[3]كشف النقاط'!I161</f>
        <v>39</v>
      </c>
      <c r="O17" s="115">
        <f t="shared" si="5"/>
        <v>3</v>
      </c>
      <c r="P17" s="122">
        <f t="shared" si="6"/>
        <v>13</v>
      </c>
      <c r="Q17" s="124">
        <f t="shared" si="7"/>
        <v>3</v>
      </c>
      <c r="R17" s="121">
        <f>'[3]كشف النقاط'!I211</f>
        <v>48</v>
      </c>
      <c r="S17" s="115">
        <f t="shared" si="8"/>
        <v>4</v>
      </c>
      <c r="T17" s="121">
        <f>'[3]كشف النقاط'!I262</f>
        <v>56</v>
      </c>
      <c r="U17" s="115">
        <f t="shared" si="9"/>
        <v>4</v>
      </c>
      <c r="V17" s="122">
        <f t="shared" si="10"/>
        <v>13</v>
      </c>
      <c r="W17" s="123">
        <f t="shared" si="11"/>
        <v>8</v>
      </c>
      <c r="X17" s="125">
        <f>'[3]كشف النقاط'!I312</f>
        <v>24</v>
      </c>
      <c r="Y17" s="115">
        <f t="shared" si="12"/>
        <v>2</v>
      </c>
      <c r="Z17" s="121">
        <f>'[3]كشف النقاط'!I361</f>
        <v>21</v>
      </c>
      <c r="AA17" s="115">
        <f t="shared" si="13"/>
        <v>2</v>
      </c>
      <c r="AB17" s="121">
        <f t="shared" si="14"/>
        <v>11.25</v>
      </c>
      <c r="AC17" s="126">
        <f t="shared" si="15"/>
        <v>4</v>
      </c>
      <c r="AD17" s="121">
        <f t="shared" si="16"/>
        <v>11.85</v>
      </c>
      <c r="AE17" s="49">
        <f t="shared" si="17"/>
        <v>30</v>
      </c>
      <c r="AF17" s="85"/>
      <c r="AG17" s="86" t="str">
        <f>IF(('[3]كشف النقاط'!H15+'[3]كشف النقاط'!H65+'[3]كشف النقاط'!H114+'[3]كشف النقاط'!H161+'[3]كشف النقاط'!H211+'[3]كشف النقاط'!H262+'[3]كشف النقاط'!H312+'[3]كشف النقاط'!H361)&gt;0,"انقاذ"," ")</f>
        <v xml:space="preserve"> </v>
      </c>
    </row>
    <row r="18" spans="2:33" ht="14.1" customHeight="1">
      <c r="B18" s="54">
        <v>8</v>
      </c>
      <c r="C18" s="120" t="s">
        <v>188</v>
      </c>
      <c r="D18" s="120" t="s">
        <v>69</v>
      </c>
      <c r="E18" s="54"/>
      <c r="F18" s="121">
        <f>'[3]كشف النقاط'!I16</f>
        <v>52.5</v>
      </c>
      <c r="G18" s="115">
        <f t="shared" si="0"/>
        <v>5</v>
      </c>
      <c r="H18" s="121">
        <f>'[3]كشف النقاط'!I66</f>
        <v>63.125</v>
      </c>
      <c r="I18" s="115">
        <f t="shared" si="1"/>
        <v>5</v>
      </c>
      <c r="J18" s="121">
        <f>'[3]كشف النقاط'!I115</f>
        <v>45</v>
      </c>
      <c r="K18" s="115">
        <f t="shared" si="2"/>
        <v>0</v>
      </c>
      <c r="L18" s="122">
        <f t="shared" si="3"/>
        <v>10.708333333333334</v>
      </c>
      <c r="M18" s="123">
        <f t="shared" si="4"/>
        <v>15</v>
      </c>
      <c r="N18" s="121">
        <f>'[3]كشف النقاط'!I162</f>
        <v>45</v>
      </c>
      <c r="O18" s="115">
        <f t="shared" si="5"/>
        <v>3</v>
      </c>
      <c r="P18" s="122">
        <f t="shared" si="6"/>
        <v>15</v>
      </c>
      <c r="Q18" s="124">
        <f t="shared" si="7"/>
        <v>3</v>
      </c>
      <c r="R18" s="121">
        <f>'[3]كشف النقاط'!I212</f>
        <v>46</v>
      </c>
      <c r="S18" s="115">
        <f t="shared" si="8"/>
        <v>4</v>
      </c>
      <c r="T18" s="121">
        <f>'[3]كشف النقاط'!I263</f>
        <v>40</v>
      </c>
      <c r="U18" s="115">
        <f t="shared" si="9"/>
        <v>4</v>
      </c>
      <c r="V18" s="122">
        <f t="shared" si="10"/>
        <v>10.75</v>
      </c>
      <c r="W18" s="123">
        <f t="shared" si="11"/>
        <v>8</v>
      </c>
      <c r="X18" s="125">
        <f>'[3]كشف النقاط'!I313</f>
        <v>21.66</v>
      </c>
      <c r="Y18" s="115">
        <f t="shared" si="12"/>
        <v>2</v>
      </c>
      <c r="Z18" s="121">
        <f>'[3]كشف النقاط'!I362</f>
        <v>25</v>
      </c>
      <c r="AA18" s="115">
        <f t="shared" si="13"/>
        <v>2</v>
      </c>
      <c r="AB18" s="121">
        <f t="shared" si="14"/>
        <v>11.664999999999999</v>
      </c>
      <c r="AC18" s="126">
        <f t="shared" si="15"/>
        <v>4</v>
      </c>
      <c r="AD18" s="121">
        <f t="shared" si="16"/>
        <v>11.276166666666665</v>
      </c>
      <c r="AE18" s="49">
        <f t="shared" si="17"/>
        <v>30</v>
      </c>
      <c r="AF18" s="85"/>
      <c r="AG18" s="86" t="str">
        <f>IF(('[3]كشف النقاط'!H16+'[3]كشف النقاط'!H66+'[3]كشف النقاط'!H115+'[3]كشف النقاط'!H162+'[3]كشف النقاط'!H212+'[3]كشف النقاط'!H263+'[3]كشف النقاط'!H313+'[3]كشف النقاط'!H362)&gt;0,"انقاذ"," ")</f>
        <v xml:space="preserve"> </v>
      </c>
    </row>
    <row r="19" spans="2:33" ht="14.1" customHeight="1">
      <c r="B19" s="54">
        <v>9</v>
      </c>
      <c r="C19" s="127" t="s">
        <v>189</v>
      </c>
      <c r="D19" s="127" t="s">
        <v>48</v>
      </c>
      <c r="E19" s="54"/>
      <c r="F19" s="121">
        <f>'[3]كشف النقاط'!I17</f>
        <v>30.625</v>
      </c>
      <c r="G19" s="115">
        <f t="shared" si="0"/>
        <v>0</v>
      </c>
      <c r="H19" s="121">
        <f>'[3]كشف النقاط'!I67</f>
        <v>0</v>
      </c>
      <c r="I19" s="115">
        <f t="shared" si="1"/>
        <v>0</v>
      </c>
      <c r="J19" s="121">
        <f>'[3]كشف النقاط'!I116</f>
        <v>0</v>
      </c>
      <c r="K19" s="115">
        <f t="shared" si="2"/>
        <v>0</v>
      </c>
      <c r="L19" s="122">
        <f t="shared" si="3"/>
        <v>2.0416666666666665</v>
      </c>
      <c r="M19" s="123">
        <f t="shared" si="4"/>
        <v>0</v>
      </c>
      <c r="N19" s="121">
        <f>'[3]كشف النقاط'!I163</f>
        <v>0</v>
      </c>
      <c r="O19" s="115">
        <f t="shared" si="5"/>
        <v>0</v>
      </c>
      <c r="P19" s="122">
        <f t="shared" si="6"/>
        <v>0</v>
      </c>
      <c r="Q19" s="124">
        <f t="shared" si="7"/>
        <v>0</v>
      </c>
      <c r="R19" s="121">
        <f>'[3]كشف النقاط'!I213</f>
        <v>0</v>
      </c>
      <c r="S19" s="115">
        <f t="shared" si="8"/>
        <v>0</v>
      </c>
      <c r="T19" s="121">
        <f>'[3]كشف النقاط'!I264</f>
        <v>0</v>
      </c>
      <c r="U19" s="115">
        <f t="shared" si="9"/>
        <v>0</v>
      </c>
      <c r="V19" s="122">
        <f t="shared" si="10"/>
        <v>0</v>
      </c>
      <c r="W19" s="123">
        <f t="shared" si="11"/>
        <v>0</v>
      </c>
      <c r="X19" s="125">
        <f>'[3]كشف النقاط'!I314</f>
        <v>3.33</v>
      </c>
      <c r="Y19" s="115">
        <f t="shared" si="12"/>
        <v>0</v>
      </c>
      <c r="Z19" s="121">
        <f>'[3]كشف النقاط'!I363</f>
        <v>0</v>
      </c>
      <c r="AA19" s="115">
        <f t="shared" si="13"/>
        <v>0</v>
      </c>
      <c r="AB19" s="121">
        <f t="shared" si="14"/>
        <v>0.83250000000000002</v>
      </c>
      <c r="AC19" s="126">
        <f t="shared" si="15"/>
        <v>0</v>
      </c>
      <c r="AD19" s="121">
        <f t="shared" si="16"/>
        <v>1.1318333333333332</v>
      </c>
      <c r="AE19" s="49">
        <f t="shared" si="17"/>
        <v>0</v>
      </c>
      <c r="AF19" s="85"/>
      <c r="AG19" s="86" t="str">
        <f>IF(('[3]كشف النقاط'!H17+'[3]كشف النقاط'!H67+'[3]كشف النقاط'!H116+'[3]كشف النقاط'!H163+'[3]كشف النقاط'!H213+'[3]كشف النقاط'!H264+'[3]كشف النقاط'!H314+'[3]كشف النقاط'!H363)&gt;0,"انقاذ"," ")</f>
        <v xml:space="preserve"> </v>
      </c>
    </row>
    <row r="20" spans="2:33" ht="14.1" customHeight="1">
      <c r="B20" s="54">
        <v>10</v>
      </c>
      <c r="C20" s="120" t="s">
        <v>190</v>
      </c>
      <c r="D20" s="120" t="s">
        <v>191</v>
      </c>
      <c r="E20" s="87"/>
      <c r="F20" s="121">
        <f>'[3]كشف النقاط'!I18</f>
        <v>0</v>
      </c>
      <c r="G20" s="115">
        <f t="shared" si="0"/>
        <v>0</v>
      </c>
      <c r="H20" s="121">
        <f>'[3]كشف النقاط'!I68</f>
        <v>0</v>
      </c>
      <c r="I20" s="115">
        <f t="shared" si="1"/>
        <v>0</v>
      </c>
      <c r="J20" s="121">
        <f>'[3]كشف النقاط'!I117</f>
        <v>0</v>
      </c>
      <c r="K20" s="115">
        <f t="shared" si="2"/>
        <v>0</v>
      </c>
      <c r="L20" s="122">
        <f t="shared" si="3"/>
        <v>0</v>
      </c>
      <c r="M20" s="123">
        <f t="shared" si="4"/>
        <v>0</v>
      </c>
      <c r="N20" s="121">
        <f>'[3]كشف النقاط'!I164</f>
        <v>0</v>
      </c>
      <c r="O20" s="115">
        <f t="shared" si="5"/>
        <v>0</v>
      </c>
      <c r="P20" s="122">
        <f t="shared" si="6"/>
        <v>0</v>
      </c>
      <c r="Q20" s="124">
        <f t="shared" si="7"/>
        <v>0</v>
      </c>
      <c r="R20" s="121">
        <f>'[3]كشف النقاط'!I214</f>
        <v>0</v>
      </c>
      <c r="S20" s="115">
        <f t="shared" si="8"/>
        <v>0</v>
      </c>
      <c r="T20" s="121">
        <f>'[3]كشف النقاط'!I265</f>
        <v>0</v>
      </c>
      <c r="U20" s="115">
        <f t="shared" si="9"/>
        <v>0</v>
      </c>
      <c r="V20" s="122">
        <f t="shared" si="10"/>
        <v>0</v>
      </c>
      <c r="W20" s="123">
        <f t="shared" si="11"/>
        <v>0</v>
      </c>
      <c r="X20" s="125">
        <f>'[3]كشف النقاط'!I315</f>
        <v>0</v>
      </c>
      <c r="Y20" s="115">
        <f t="shared" si="12"/>
        <v>0</v>
      </c>
      <c r="Z20" s="121">
        <f>'[3]كشف النقاط'!I364</f>
        <v>0</v>
      </c>
      <c r="AA20" s="115">
        <f t="shared" si="13"/>
        <v>0</v>
      </c>
      <c r="AB20" s="121">
        <f t="shared" si="14"/>
        <v>0</v>
      </c>
      <c r="AC20" s="126">
        <f t="shared" si="15"/>
        <v>0</v>
      </c>
      <c r="AD20" s="121">
        <f t="shared" si="16"/>
        <v>0</v>
      </c>
      <c r="AE20" s="49">
        <f t="shared" si="17"/>
        <v>0</v>
      </c>
      <c r="AF20" s="85"/>
      <c r="AG20" s="86" t="str">
        <f>IF(('[3]كشف النقاط'!H18+'[3]كشف النقاط'!H68+'[3]كشف النقاط'!H117+'[3]كشف النقاط'!H164+'[3]كشف النقاط'!H214+'[3]كشف النقاط'!H265+'[3]كشف النقاط'!H315+'[3]كشف النقاط'!H364)&gt;0,"انقاذ"," ")</f>
        <v xml:space="preserve"> </v>
      </c>
    </row>
    <row r="21" spans="2:33" ht="14.1" customHeight="1">
      <c r="B21" s="54">
        <v>11</v>
      </c>
      <c r="C21" s="91" t="s">
        <v>192</v>
      </c>
      <c r="D21" s="91" t="s">
        <v>193</v>
      </c>
      <c r="E21" s="54"/>
      <c r="F21" s="121">
        <f>'[3]كشف النقاط'!I19</f>
        <v>0</v>
      </c>
      <c r="G21" s="115">
        <f t="shared" si="0"/>
        <v>0</v>
      </c>
      <c r="H21" s="121">
        <f>'[3]كشف النقاط'!I69</f>
        <v>0</v>
      </c>
      <c r="I21" s="115">
        <f t="shared" si="1"/>
        <v>0</v>
      </c>
      <c r="J21" s="121">
        <f>'[3]كشف النقاط'!I118</f>
        <v>0</v>
      </c>
      <c r="K21" s="115">
        <f t="shared" si="2"/>
        <v>0</v>
      </c>
      <c r="L21" s="122">
        <f t="shared" si="3"/>
        <v>0</v>
      </c>
      <c r="M21" s="123">
        <f t="shared" si="4"/>
        <v>0</v>
      </c>
      <c r="N21" s="121">
        <f>'[3]كشف النقاط'!I165</f>
        <v>0</v>
      </c>
      <c r="O21" s="115">
        <f t="shared" si="5"/>
        <v>0</v>
      </c>
      <c r="P21" s="122">
        <f t="shared" si="6"/>
        <v>0</v>
      </c>
      <c r="Q21" s="124">
        <f t="shared" si="7"/>
        <v>0</v>
      </c>
      <c r="R21" s="121">
        <f>'[3]كشف النقاط'!I215</f>
        <v>0</v>
      </c>
      <c r="S21" s="115">
        <f t="shared" si="8"/>
        <v>0</v>
      </c>
      <c r="T21" s="121">
        <f>'[3]كشف النقاط'!I266</f>
        <v>0</v>
      </c>
      <c r="U21" s="115">
        <f t="shared" si="9"/>
        <v>0</v>
      </c>
      <c r="V21" s="122">
        <f t="shared" si="10"/>
        <v>0</v>
      </c>
      <c r="W21" s="123">
        <f t="shared" si="11"/>
        <v>0</v>
      </c>
      <c r="X21" s="125">
        <f>'[3]كشف النقاط'!I316</f>
        <v>0</v>
      </c>
      <c r="Y21" s="115">
        <f t="shared" si="12"/>
        <v>0</v>
      </c>
      <c r="Z21" s="121">
        <f>'[3]كشف النقاط'!I365</f>
        <v>0</v>
      </c>
      <c r="AA21" s="115">
        <f t="shared" si="13"/>
        <v>0</v>
      </c>
      <c r="AB21" s="121">
        <f t="shared" si="14"/>
        <v>0</v>
      </c>
      <c r="AC21" s="126">
        <f t="shared" si="15"/>
        <v>0</v>
      </c>
      <c r="AD21" s="121">
        <f t="shared" si="16"/>
        <v>0</v>
      </c>
      <c r="AE21" s="49">
        <f t="shared" si="17"/>
        <v>0</v>
      </c>
      <c r="AF21" s="85"/>
      <c r="AG21" s="86" t="str">
        <f>IF(('[3]كشف النقاط'!H19+'[3]كشف النقاط'!H69+'[3]كشف النقاط'!H118+'[3]كشف النقاط'!H165+'[3]كشف النقاط'!H215+'[3]كشف النقاط'!H266+'[3]كشف النقاط'!H316+'[3]كشف النقاط'!H365)&gt;0,"انقاذ"," ")</f>
        <v xml:space="preserve"> </v>
      </c>
    </row>
    <row r="22" spans="2:33" ht="14.1" customHeight="1">
      <c r="B22" s="54">
        <v>12</v>
      </c>
      <c r="C22" s="120" t="s">
        <v>194</v>
      </c>
      <c r="D22" s="120" t="s">
        <v>195</v>
      </c>
      <c r="E22" s="54"/>
      <c r="F22" s="121">
        <f>'[3]كشف النقاط'!I20</f>
        <v>55</v>
      </c>
      <c r="G22" s="115">
        <f t="shared" si="0"/>
        <v>5</v>
      </c>
      <c r="H22" s="121">
        <f>'[3]كشف النقاط'!I70</f>
        <v>56.25</v>
      </c>
      <c r="I22" s="115">
        <f t="shared" si="1"/>
        <v>5</v>
      </c>
      <c r="J22" s="121">
        <f>'[3]كشف النقاط'!I119</f>
        <v>38.75</v>
      </c>
      <c r="K22" s="115">
        <f t="shared" si="2"/>
        <v>0</v>
      </c>
      <c r="L22" s="122">
        <f t="shared" si="3"/>
        <v>10</v>
      </c>
      <c r="M22" s="123">
        <f t="shared" si="4"/>
        <v>15</v>
      </c>
      <c r="N22" s="121">
        <f>'[3]كشف النقاط'!I166</f>
        <v>39</v>
      </c>
      <c r="O22" s="115">
        <f t="shared" si="5"/>
        <v>3</v>
      </c>
      <c r="P22" s="122">
        <f t="shared" si="6"/>
        <v>13</v>
      </c>
      <c r="Q22" s="124">
        <f t="shared" si="7"/>
        <v>3</v>
      </c>
      <c r="R22" s="121">
        <f>'[3]كشف النقاط'!I216</f>
        <v>46</v>
      </c>
      <c r="S22" s="115">
        <f t="shared" si="8"/>
        <v>4</v>
      </c>
      <c r="T22" s="121">
        <f>'[3]كشف النقاط'!I267</f>
        <v>40</v>
      </c>
      <c r="U22" s="115">
        <f t="shared" si="9"/>
        <v>4</v>
      </c>
      <c r="V22" s="122">
        <f t="shared" si="10"/>
        <v>10.75</v>
      </c>
      <c r="W22" s="123">
        <f t="shared" si="11"/>
        <v>8</v>
      </c>
      <c r="X22" s="125">
        <f>'[3]كشف النقاط'!I317</f>
        <v>21</v>
      </c>
      <c r="Y22" s="115">
        <f t="shared" si="12"/>
        <v>2</v>
      </c>
      <c r="Z22" s="121">
        <f>'[3]كشف النقاط'!I366</f>
        <v>21</v>
      </c>
      <c r="AA22" s="115">
        <f t="shared" si="13"/>
        <v>2</v>
      </c>
      <c r="AB22" s="121">
        <f t="shared" si="14"/>
        <v>10.5</v>
      </c>
      <c r="AC22" s="126">
        <f t="shared" si="15"/>
        <v>4</v>
      </c>
      <c r="AD22" s="121">
        <f t="shared" si="16"/>
        <v>10.566666666666666</v>
      </c>
      <c r="AE22" s="49">
        <f t="shared" si="17"/>
        <v>30</v>
      </c>
      <c r="AF22" s="85"/>
      <c r="AG22" s="86" t="str">
        <f>IF(('[3]كشف النقاط'!H20+'[3]كشف النقاط'!H70+'[3]كشف النقاط'!H119+'[3]كشف النقاط'!H166+'[3]كشف النقاط'!H216+'[3]كشف النقاط'!H267+'[3]كشف النقاط'!H317+'[3]كشف النقاط'!H366)&gt;0,"انقاذ"," ")</f>
        <v xml:space="preserve"> </v>
      </c>
    </row>
    <row r="23" spans="2:33" ht="14.1" customHeight="1">
      <c r="B23" s="54">
        <v>13</v>
      </c>
      <c r="C23" s="120" t="s">
        <v>196</v>
      </c>
      <c r="D23" s="120" t="s">
        <v>197</v>
      </c>
      <c r="E23" s="87"/>
      <c r="F23" s="121">
        <f>'[3]كشف النقاط'!I21</f>
        <v>51.875</v>
      </c>
      <c r="G23" s="115">
        <f t="shared" si="0"/>
        <v>5</v>
      </c>
      <c r="H23" s="121">
        <f>'[3]كشف النقاط'!I71</f>
        <v>70.625</v>
      </c>
      <c r="I23" s="115">
        <f t="shared" si="1"/>
        <v>5</v>
      </c>
      <c r="J23" s="121">
        <f>'[3]كشف النقاط'!I120</f>
        <v>45</v>
      </c>
      <c r="K23" s="115">
        <f t="shared" si="2"/>
        <v>0</v>
      </c>
      <c r="L23" s="122">
        <f t="shared" si="3"/>
        <v>11.166666666666666</v>
      </c>
      <c r="M23" s="123">
        <f t="shared" si="4"/>
        <v>15</v>
      </c>
      <c r="N23" s="121">
        <f>'[3]كشف النقاط'!I167</f>
        <v>39</v>
      </c>
      <c r="O23" s="115">
        <f t="shared" si="5"/>
        <v>3</v>
      </c>
      <c r="P23" s="122">
        <f t="shared" si="6"/>
        <v>13</v>
      </c>
      <c r="Q23" s="124">
        <f t="shared" si="7"/>
        <v>3</v>
      </c>
      <c r="R23" s="121">
        <f>'[3]كشف النقاط'!I217</f>
        <v>52</v>
      </c>
      <c r="S23" s="115">
        <f t="shared" si="8"/>
        <v>4</v>
      </c>
      <c r="T23" s="121">
        <f>'[3]كشف النقاط'!I268</f>
        <v>58</v>
      </c>
      <c r="U23" s="115">
        <f t="shared" si="9"/>
        <v>4</v>
      </c>
      <c r="V23" s="122">
        <f t="shared" si="10"/>
        <v>13.75</v>
      </c>
      <c r="W23" s="123">
        <f t="shared" si="11"/>
        <v>8</v>
      </c>
      <c r="X23" s="125">
        <f>'[3]كشف النقاط'!I318</f>
        <v>22.66</v>
      </c>
      <c r="Y23" s="115">
        <f t="shared" si="12"/>
        <v>2</v>
      </c>
      <c r="Z23" s="121">
        <f>'[3]كشف النقاط'!I367</f>
        <v>28</v>
      </c>
      <c r="AA23" s="115">
        <f t="shared" si="13"/>
        <v>2</v>
      </c>
      <c r="AB23" s="121">
        <f t="shared" si="14"/>
        <v>12.664999999999999</v>
      </c>
      <c r="AC23" s="126">
        <f t="shared" si="15"/>
        <v>4</v>
      </c>
      <c r="AD23" s="121">
        <f t="shared" si="16"/>
        <v>12.238666666666665</v>
      </c>
      <c r="AE23" s="49">
        <f t="shared" si="17"/>
        <v>30</v>
      </c>
      <c r="AF23" s="85"/>
      <c r="AG23" s="86" t="str">
        <f>IF(('[3]كشف النقاط'!H21+'[3]كشف النقاط'!H71+'[3]كشف النقاط'!H120+'[3]كشف النقاط'!H167+'[3]كشف النقاط'!H217+'[3]كشف النقاط'!H268+'[3]كشف النقاط'!H318+'[3]كشف النقاط'!H367)&gt;0,"انقاذ"," ")</f>
        <v xml:space="preserve"> </v>
      </c>
    </row>
    <row r="24" spans="2:33" ht="14.1" customHeight="1">
      <c r="B24" s="54">
        <v>14</v>
      </c>
      <c r="C24" s="95" t="s">
        <v>198</v>
      </c>
      <c r="D24" s="96" t="s">
        <v>199</v>
      </c>
      <c r="E24" s="87" t="s">
        <v>65</v>
      </c>
      <c r="F24" s="121">
        <f>'[3]كشف النقاط'!I22</f>
        <v>38.75</v>
      </c>
      <c r="G24" s="115">
        <f t="shared" si="0"/>
        <v>0</v>
      </c>
      <c r="H24" s="121">
        <f>'[3]كشف النقاط'!I72</f>
        <v>54.5</v>
      </c>
      <c r="I24" s="115">
        <f t="shared" si="1"/>
        <v>5</v>
      </c>
      <c r="J24" s="121">
        <f>'[3]كشف النقاط'!I121</f>
        <v>76.25</v>
      </c>
      <c r="K24" s="115">
        <f t="shared" si="2"/>
        <v>5</v>
      </c>
      <c r="L24" s="122">
        <f t="shared" si="3"/>
        <v>11.3</v>
      </c>
      <c r="M24" s="123">
        <f t="shared" si="4"/>
        <v>15</v>
      </c>
      <c r="N24" s="121">
        <f>'[3]كشف النقاط'!I168</f>
        <v>36</v>
      </c>
      <c r="O24" s="115">
        <f t="shared" si="5"/>
        <v>3</v>
      </c>
      <c r="P24" s="122">
        <f t="shared" si="6"/>
        <v>12</v>
      </c>
      <c r="Q24" s="124">
        <f t="shared" si="7"/>
        <v>3</v>
      </c>
      <c r="R24" s="121">
        <f>'[3]كشف النقاط'!I218</f>
        <v>51</v>
      </c>
      <c r="S24" s="115">
        <f t="shared" si="8"/>
        <v>4</v>
      </c>
      <c r="T24" s="121">
        <f>'[3]كشف النقاط'!I269</f>
        <v>8</v>
      </c>
      <c r="U24" s="115">
        <f t="shared" si="9"/>
        <v>0</v>
      </c>
      <c r="V24" s="122">
        <f t="shared" si="10"/>
        <v>7.375</v>
      </c>
      <c r="W24" s="123">
        <f t="shared" si="11"/>
        <v>4</v>
      </c>
      <c r="X24" s="125">
        <f>'[3]كشف النقاط'!I319</f>
        <v>15.5</v>
      </c>
      <c r="Y24" s="115">
        <f t="shared" si="12"/>
        <v>0</v>
      </c>
      <c r="Z24" s="121">
        <f>'[3]كشف النقاط'!I368</f>
        <v>20</v>
      </c>
      <c r="AA24" s="115">
        <f t="shared" si="13"/>
        <v>2</v>
      </c>
      <c r="AB24" s="121">
        <f t="shared" si="14"/>
        <v>8.875</v>
      </c>
      <c r="AC24" s="126">
        <f t="shared" si="15"/>
        <v>2</v>
      </c>
      <c r="AD24" s="121">
        <f t="shared" si="16"/>
        <v>10</v>
      </c>
      <c r="AE24" s="49">
        <f t="shared" si="17"/>
        <v>30</v>
      </c>
      <c r="AF24" s="85" t="s">
        <v>200</v>
      </c>
      <c r="AG24" s="128"/>
    </row>
    <row r="25" spans="2:33" ht="14.1" customHeight="1">
      <c r="B25" s="54">
        <v>15</v>
      </c>
      <c r="C25" s="95" t="s">
        <v>201</v>
      </c>
      <c r="D25" s="96" t="s">
        <v>202</v>
      </c>
      <c r="E25" s="87" t="s">
        <v>65</v>
      </c>
      <c r="F25" s="121">
        <f>'[3]كشف النقاط'!I23</f>
        <v>56.25</v>
      </c>
      <c r="G25" s="115">
        <f t="shared" si="0"/>
        <v>5</v>
      </c>
      <c r="H25" s="121">
        <f>'[3]كشف النقاط'!I73</f>
        <v>63.75</v>
      </c>
      <c r="I25" s="115">
        <f t="shared" si="1"/>
        <v>5</v>
      </c>
      <c r="J25" s="121">
        <f>'[3]كشف النقاط'!I122</f>
        <v>70</v>
      </c>
      <c r="K25" s="115">
        <f t="shared" si="2"/>
        <v>5</v>
      </c>
      <c r="L25" s="122">
        <f t="shared" si="3"/>
        <v>12.666666666666666</v>
      </c>
      <c r="M25" s="123">
        <f t="shared" si="4"/>
        <v>15</v>
      </c>
      <c r="N25" s="121">
        <f>'[3]كشف النقاط'!I169</f>
        <v>21</v>
      </c>
      <c r="O25" s="115">
        <f t="shared" si="5"/>
        <v>0</v>
      </c>
      <c r="P25" s="122">
        <f t="shared" si="6"/>
        <v>7</v>
      </c>
      <c r="Q25" s="124">
        <f t="shared" si="7"/>
        <v>0</v>
      </c>
      <c r="R25" s="121">
        <f>'[3]كشف النقاط'!I219</f>
        <v>47</v>
      </c>
      <c r="S25" s="115">
        <f t="shared" si="8"/>
        <v>4</v>
      </c>
      <c r="T25" s="121">
        <f>'[3]كشف النقاط'!I270</f>
        <v>18</v>
      </c>
      <c r="U25" s="115">
        <f t="shared" si="9"/>
        <v>0</v>
      </c>
      <c r="V25" s="122">
        <f t="shared" si="10"/>
        <v>8.125</v>
      </c>
      <c r="W25" s="123">
        <f t="shared" si="11"/>
        <v>4</v>
      </c>
      <c r="X25" s="125">
        <f>'[3]كشف النقاط'!I320</f>
        <v>15</v>
      </c>
      <c r="Y25" s="115">
        <f t="shared" si="12"/>
        <v>0</v>
      </c>
      <c r="Z25" s="121">
        <f>'[3]كشف النقاط'!I369</f>
        <v>24</v>
      </c>
      <c r="AA25" s="115">
        <f t="shared" si="13"/>
        <v>2</v>
      </c>
      <c r="AB25" s="121">
        <f t="shared" si="14"/>
        <v>9.75</v>
      </c>
      <c r="AC25" s="126">
        <f t="shared" si="15"/>
        <v>2</v>
      </c>
      <c r="AD25" s="121">
        <f t="shared" si="16"/>
        <v>10.5</v>
      </c>
      <c r="AE25" s="49">
        <f t="shared" si="17"/>
        <v>30</v>
      </c>
      <c r="AF25" s="85" t="s">
        <v>200</v>
      </c>
      <c r="AG25" s="128"/>
    </row>
    <row r="26" spans="2:33" ht="14.1" customHeight="1">
      <c r="B26" s="24">
        <v>16</v>
      </c>
      <c r="C26" s="129" t="s">
        <v>203</v>
      </c>
      <c r="D26" s="130" t="s">
        <v>152</v>
      </c>
      <c r="E26" s="131" t="s">
        <v>65</v>
      </c>
      <c r="F26" s="121">
        <f>'[3]كشف النقاط'!I24</f>
        <v>40</v>
      </c>
      <c r="G26" s="115">
        <f t="shared" si="0"/>
        <v>0</v>
      </c>
      <c r="H26" s="121">
        <f>'[3]كشف النقاط'!I74</f>
        <v>47.5</v>
      </c>
      <c r="I26" s="115">
        <f t="shared" si="1"/>
        <v>0</v>
      </c>
      <c r="J26" s="121">
        <f>'[3]كشف النقاط'!I123</f>
        <v>65</v>
      </c>
      <c r="K26" s="115">
        <f t="shared" si="2"/>
        <v>5</v>
      </c>
      <c r="L26" s="122">
        <f t="shared" si="3"/>
        <v>10.166666666666666</v>
      </c>
      <c r="M26" s="123">
        <f t="shared" si="4"/>
        <v>15</v>
      </c>
      <c r="N26" s="121">
        <f>'[3]كشف النقاط'!I170</f>
        <v>30</v>
      </c>
      <c r="O26" s="115">
        <f t="shared" si="5"/>
        <v>3</v>
      </c>
      <c r="P26" s="122">
        <f t="shared" si="6"/>
        <v>10</v>
      </c>
      <c r="Q26" s="124">
        <f t="shared" si="7"/>
        <v>3</v>
      </c>
      <c r="R26" s="121">
        <f>'[3]كشف النقاط'!I220</f>
        <v>41</v>
      </c>
      <c r="S26" s="115">
        <f t="shared" si="8"/>
        <v>4</v>
      </c>
      <c r="T26" s="121">
        <f>'[3]كشف النقاط'!I271</f>
        <v>22</v>
      </c>
      <c r="U26" s="115">
        <f t="shared" si="9"/>
        <v>0</v>
      </c>
      <c r="V26" s="122">
        <f t="shared" si="10"/>
        <v>7.875</v>
      </c>
      <c r="W26" s="123">
        <f t="shared" si="11"/>
        <v>4</v>
      </c>
      <c r="X26" s="125">
        <f>'[3]كشف النقاط'!I321</f>
        <v>20</v>
      </c>
      <c r="Y26" s="115">
        <f t="shared" si="12"/>
        <v>2</v>
      </c>
      <c r="Z26" s="121">
        <f>'[3]كشف النقاط'!I370</f>
        <v>34.5</v>
      </c>
      <c r="AA26" s="115">
        <f t="shared" si="13"/>
        <v>2</v>
      </c>
      <c r="AB26" s="121">
        <f t="shared" si="14"/>
        <v>13.625</v>
      </c>
      <c r="AC26" s="126">
        <f t="shared" si="15"/>
        <v>4</v>
      </c>
      <c r="AD26" s="121">
        <f t="shared" si="16"/>
        <v>10</v>
      </c>
      <c r="AE26" s="49">
        <f t="shared" si="17"/>
        <v>30</v>
      </c>
      <c r="AF26" s="85" t="s">
        <v>200</v>
      </c>
      <c r="AG26" s="128"/>
    </row>
    <row r="27" spans="2:33" ht="14.1" customHeight="1">
      <c r="B27" s="24">
        <v>17</v>
      </c>
      <c r="C27" s="129" t="s">
        <v>204</v>
      </c>
      <c r="D27" s="130" t="s">
        <v>205</v>
      </c>
      <c r="E27" s="131" t="s">
        <v>155</v>
      </c>
      <c r="F27" s="121">
        <f>'[3]كشف النقاط'!I25</f>
        <v>58.75</v>
      </c>
      <c r="G27" s="115">
        <f t="shared" si="0"/>
        <v>5</v>
      </c>
      <c r="H27" s="121">
        <f>'[3]كشف النقاط'!I75</f>
        <v>58.75</v>
      </c>
      <c r="I27" s="115">
        <f t="shared" si="1"/>
        <v>5</v>
      </c>
      <c r="J27" s="121">
        <f>'[3]كشف النقاط'!I124</f>
        <v>55</v>
      </c>
      <c r="K27" s="115">
        <f t="shared" si="2"/>
        <v>5</v>
      </c>
      <c r="L27" s="122">
        <f t="shared" si="3"/>
        <v>11.5</v>
      </c>
      <c r="M27" s="123">
        <f t="shared" si="4"/>
        <v>15</v>
      </c>
      <c r="N27" s="121">
        <f>'[3]كشف النقاط'!I171</f>
        <v>30</v>
      </c>
      <c r="O27" s="115">
        <f t="shared" si="5"/>
        <v>3</v>
      </c>
      <c r="P27" s="122">
        <f t="shared" si="6"/>
        <v>10</v>
      </c>
      <c r="Q27" s="124">
        <f t="shared" si="7"/>
        <v>3</v>
      </c>
      <c r="R27" s="121">
        <f>'[3]كشف النقاط'!I221</f>
        <v>41</v>
      </c>
      <c r="S27" s="115">
        <f t="shared" si="8"/>
        <v>4</v>
      </c>
      <c r="T27" s="121">
        <f>'[3]كشف النقاط'!I272</f>
        <v>24</v>
      </c>
      <c r="U27" s="115">
        <f t="shared" si="9"/>
        <v>0</v>
      </c>
      <c r="V27" s="122">
        <f t="shared" si="10"/>
        <v>8.125</v>
      </c>
      <c r="W27" s="123">
        <f t="shared" si="11"/>
        <v>4</v>
      </c>
      <c r="X27" s="125">
        <f>'[3]كشف النقاط'!I322</f>
        <v>16</v>
      </c>
      <c r="Y27" s="115">
        <f t="shared" si="12"/>
        <v>0</v>
      </c>
      <c r="Z27" s="121">
        <f>'[3]كشف النقاط'!I371</f>
        <v>23</v>
      </c>
      <c r="AA27" s="115">
        <f t="shared" si="13"/>
        <v>2</v>
      </c>
      <c r="AB27" s="121">
        <f t="shared" si="14"/>
        <v>9.75</v>
      </c>
      <c r="AC27" s="126">
        <f t="shared" si="15"/>
        <v>2</v>
      </c>
      <c r="AD27" s="121">
        <f t="shared" si="16"/>
        <v>10.216666666666667</v>
      </c>
      <c r="AE27" s="49">
        <f t="shared" si="17"/>
        <v>30</v>
      </c>
      <c r="AF27" s="85" t="s">
        <v>206</v>
      </c>
      <c r="AG27" s="86"/>
    </row>
    <row r="28" spans="2:33" ht="14.1" customHeight="1">
      <c r="B28" s="24">
        <v>18</v>
      </c>
      <c r="C28" s="129" t="s">
        <v>207</v>
      </c>
      <c r="D28" s="130" t="s">
        <v>208</v>
      </c>
      <c r="E28" s="131" t="s">
        <v>155</v>
      </c>
      <c r="F28" s="121">
        <f>'[3]كشف النقاط'!I26</f>
        <v>52.5</v>
      </c>
      <c r="G28" s="115">
        <f t="shared" si="0"/>
        <v>5</v>
      </c>
      <c r="H28" s="121">
        <f>'[3]كشف النقاط'!I76</f>
        <v>56.25</v>
      </c>
      <c r="I28" s="115">
        <f t="shared" si="1"/>
        <v>5</v>
      </c>
      <c r="J28" s="121">
        <f>'[3]كشف النقاط'!I125</f>
        <v>55</v>
      </c>
      <c r="K28" s="115">
        <f t="shared" si="2"/>
        <v>5</v>
      </c>
      <c r="L28" s="122">
        <f t="shared" si="3"/>
        <v>10.916666666666666</v>
      </c>
      <c r="M28" s="123">
        <f t="shared" si="4"/>
        <v>15</v>
      </c>
      <c r="N28" s="121">
        <f>'[3]كشف النقاط'!I172</f>
        <v>30</v>
      </c>
      <c r="O28" s="115">
        <f t="shared" si="5"/>
        <v>3</v>
      </c>
      <c r="P28" s="122">
        <f t="shared" si="6"/>
        <v>10</v>
      </c>
      <c r="Q28" s="124">
        <f t="shared" si="7"/>
        <v>3</v>
      </c>
      <c r="R28" s="121">
        <f>'[3]كشف النقاط'!I222</f>
        <v>42</v>
      </c>
      <c r="S28" s="115">
        <f t="shared" si="8"/>
        <v>4</v>
      </c>
      <c r="T28" s="121">
        <f>'[3]كشف النقاط'!I273</f>
        <v>36</v>
      </c>
      <c r="U28" s="115">
        <f t="shared" si="9"/>
        <v>0</v>
      </c>
      <c r="V28" s="122">
        <f t="shared" si="10"/>
        <v>9.75</v>
      </c>
      <c r="W28" s="123">
        <f t="shared" si="11"/>
        <v>4</v>
      </c>
      <c r="X28" s="125">
        <f>'[3]كشف النقاط'!I323</f>
        <v>14.5</v>
      </c>
      <c r="Y28" s="115">
        <f t="shared" si="12"/>
        <v>0</v>
      </c>
      <c r="Z28" s="121">
        <f>'[3]كشف النقاط'!I372</f>
        <v>21</v>
      </c>
      <c r="AA28" s="115">
        <f t="shared" si="13"/>
        <v>2</v>
      </c>
      <c r="AB28" s="121">
        <f t="shared" si="14"/>
        <v>8.875</v>
      </c>
      <c r="AC28" s="126">
        <f t="shared" si="15"/>
        <v>2</v>
      </c>
      <c r="AD28" s="121">
        <f t="shared" si="16"/>
        <v>10.241666666666667</v>
      </c>
      <c r="AE28" s="49">
        <f t="shared" si="17"/>
        <v>30</v>
      </c>
      <c r="AF28" s="85" t="s">
        <v>206</v>
      </c>
      <c r="AG28" s="86"/>
    </row>
    <row r="29" spans="2:33" ht="14.1" customHeight="1">
      <c r="B29" s="24">
        <v>19</v>
      </c>
      <c r="C29" s="132" t="s">
        <v>209</v>
      </c>
      <c r="D29" s="133" t="s">
        <v>210</v>
      </c>
      <c r="E29" s="131" t="s">
        <v>155</v>
      </c>
      <c r="F29" s="121">
        <f>'[3]كشف النقاط'!I27</f>
        <v>47.5</v>
      </c>
      <c r="G29" s="115">
        <f t="shared" si="0"/>
        <v>0</v>
      </c>
      <c r="H29" s="121">
        <f>'[3]كشف النقاط'!I77</f>
        <v>43.75</v>
      </c>
      <c r="I29" s="115">
        <f t="shared" si="1"/>
        <v>0</v>
      </c>
      <c r="J29" s="121">
        <f>'[3]كشف النقاط'!I126</f>
        <v>65</v>
      </c>
      <c r="K29" s="115">
        <f t="shared" si="2"/>
        <v>5</v>
      </c>
      <c r="L29" s="122">
        <f t="shared" si="3"/>
        <v>10.416666666666666</v>
      </c>
      <c r="M29" s="123">
        <f t="shared" si="4"/>
        <v>15</v>
      </c>
      <c r="N29" s="121">
        <f>'[3]كشف النقاط'!I173</f>
        <v>30</v>
      </c>
      <c r="O29" s="115">
        <f t="shared" si="5"/>
        <v>3</v>
      </c>
      <c r="P29" s="122">
        <f t="shared" si="6"/>
        <v>10</v>
      </c>
      <c r="Q29" s="124">
        <f t="shared" si="7"/>
        <v>3</v>
      </c>
      <c r="R29" s="121">
        <f>'[3]كشف النقاط'!I223</f>
        <v>40</v>
      </c>
      <c r="S29" s="115">
        <f t="shared" si="8"/>
        <v>4</v>
      </c>
      <c r="T29" s="121">
        <f>'[3]كشف النقاط'!I274</f>
        <v>14</v>
      </c>
      <c r="U29" s="115">
        <f t="shared" si="9"/>
        <v>0</v>
      </c>
      <c r="V29" s="122">
        <f t="shared" si="10"/>
        <v>6.75</v>
      </c>
      <c r="W29" s="123">
        <f t="shared" si="11"/>
        <v>4</v>
      </c>
      <c r="X29" s="125">
        <f>'[3]كشف النقاط'!I324</f>
        <v>22.66</v>
      </c>
      <c r="Y29" s="115">
        <f t="shared" si="12"/>
        <v>2</v>
      </c>
      <c r="Z29" s="121">
        <f>'[3]كشف النقاط'!I373</f>
        <v>21.5</v>
      </c>
      <c r="AA29" s="115">
        <f t="shared" si="13"/>
        <v>2</v>
      </c>
      <c r="AB29" s="121">
        <f t="shared" si="14"/>
        <v>11.04</v>
      </c>
      <c r="AC29" s="126">
        <f t="shared" si="15"/>
        <v>4</v>
      </c>
      <c r="AD29" s="121">
        <f t="shared" si="16"/>
        <v>9.4803333333333324</v>
      </c>
      <c r="AE29" s="49">
        <f t="shared" si="17"/>
        <v>26</v>
      </c>
      <c r="AF29" s="85"/>
      <c r="AG29" s="86" t="str">
        <f>IF('[3]كشف النقاط'!H27+'[3]كشف النقاط'!H77+'[3]كشف النقاط'!H126+'[3]كشف النقاط'!H173+'[3]كشف النقاط'!H223+'[3]كشف النقاط'!H274+'[3]كشف النقاط'!H324+'[3]كشف النقاط'!H373&gt;0,"انقاذ"," ")</f>
        <v xml:space="preserve"> </v>
      </c>
    </row>
    <row r="30" spans="2:33" ht="14.1" customHeight="1">
      <c r="B30" s="24">
        <v>20</v>
      </c>
      <c r="C30" s="132" t="s">
        <v>211</v>
      </c>
      <c r="D30" s="133" t="s">
        <v>212</v>
      </c>
      <c r="E30" s="131" t="s">
        <v>155</v>
      </c>
      <c r="F30" s="121">
        <f>'[3]كشف النقاط'!I28</f>
        <v>60.625</v>
      </c>
      <c r="G30" s="115">
        <f t="shared" si="0"/>
        <v>5</v>
      </c>
      <c r="H30" s="121">
        <f>'[3]كشف النقاط'!I78</f>
        <v>63.75</v>
      </c>
      <c r="I30" s="115">
        <f t="shared" si="1"/>
        <v>5</v>
      </c>
      <c r="J30" s="121">
        <f>'[3]كشف النقاط'!I127</f>
        <v>41.25</v>
      </c>
      <c r="K30" s="115">
        <f t="shared" si="2"/>
        <v>0</v>
      </c>
      <c r="L30" s="122">
        <f t="shared" si="3"/>
        <v>11.041666666666666</v>
      </c>
      <c r="M30" s="123">
        <f t="shared" si="4"/>
        <v>15</v>
      </c>
      <c r="N30" s="121">
        <f>'[3]كشف النقاط'!I174</f>
        <v>39</v>
      </c>
      <c r="O30" s="115">
        <f t="shared" si="5"/>
        <v>3</v>
      </c>
      <c r="P30" s="122">
        <f t="shared" si="6"/>
        <v>13</v>
      </c>
      <c r="Q30" s="124">
        <f t="shared" si="7"/>
        <v>3</v>
      </c>
      <c r="R30" s="121">
        <f>'[3]كشف النقاط'!I224</f>
        <v>40</v>
      </c>
      <c r="S30" s="115">
        <f t="shared" si="8"/>
        <v>4</v>
      </c>
      <c r="T30" s="121">
        <f>'[3]كشف النقاط'!I275</f>
        <v>12.5</v>
      </c>
      <c r="U30" s="115">
        <f t="shared" si="9"/>
        <v>0</v>
      </c>
      <c r="V30" s="122">
        <f t="shared" si="10"/>
        <v>6.5625</v>
      </c>
      <c r="W30" s="123">
        <f t="shared" si="11"/>
        <v>4</v>
      </c>
      <c r="X30" s="125">
        <f>'[3]كشف النقاط'!I325</f>
        <v>20</v>
      </c>
      <c r="Y30" s="115">
        <f t="shared" si="12"/>
        <v>2</v>
      </c>
      <c r="Z30" s="121">
        <f>'[3]كشف النقاط'!I374</f>
        <v>23</v>
      </c>
      <c r="AA30" s="115">
        <f t="shared" si="13"/>
        <v>2</v>
      </c>
      <c r="AB30" s="121">
        <f t="shared" si="14"/>
        <v>10.75</v>
      </c>
      <c r="AC30" s="126">
        <f t="shared" si="15"/>
        <v>4</v>
      </c>
      <c r="AD30" s="121">
        <f t="shared" si="16"/>
        <v>10.004166666666666</v>
      </c>
      <c r="AE30" s="49">
        <f t="shared" si="17"/>
        <v>30</v>
      </c>
      <c r="AF30" s="85" t="s">
        <v>200</v>
      </c>
      <c r="AG30" s="128"/>
    </row>
    <row r="31" spans="2:33" ht="14.1" customHeight="1">
      <c r="B31" s="24">
        <v>21</v>
      </c>
      <c r="C31" s="129" t="s">
        <v>213</v>
      </c>
      <c r="D31" s="130" t="s">
        <v>214</v>
      </c>
      <c r="E31" s="131" t="s">
        <v>155</v>
      </c>
      <c r="F31" s="121">
        <f>'[3]كشف النقاط'!I29</f>
        <v>50</v>
      </c>
      <c r="G31" s="115">
        <f t="shared" si="0"/>
        <v>5</v>
      </c>
      <c r="H31" s="121">
        <f>'[3]كشف النقاط'!I79</f>
        <v>53.75</v>
      </c>
      <c r="I31" s="115">
        <f t="shared" si="1"/>
        <v>5</v>
      </c>
      <c r="J31" s="121">
        <f>'[3]كشف النقاط'!I128</f>
        <v>32.5</v>
      </c>
      <c r="K31" s="115">
        <f t="shared" si="2"/>
        <v>0</v>
      </c>
      <c r="L31" s="122">
        <f t="shared" si="3"/>
        <v>9.0833333333333339</v>
      </c>
      <c r="M31" s="123">
        <f t="shared" si="4"/>
        <v>10</v>
      </c>
      <c r="N31" s="121">
        <f>'[3]كشف النقاط'!I175</f>
        <v>24</v>
      </c>
      <c r="O31" s="115">
        <f t="shared" si="5"/>
        <v>0</v>
      </c>
      <c r="P31" s="122">
        <f t="shared" si="6"/>
        <v>8</v>
      </c>
      <c r="Q31" s="124">
        <f t="shared" si="7"/>
        <v>0</v>
      </c>
      <c r="R31" s="121">
        <f>'[3]كشف النقاط'!I225</f>
        <v>41</v>
      </c>
      <c r="S31" s="115">
        <f t="shared" si="8"/>
        <v>4</v>
      </c>
      <c r="T31" s="121">
        <f>'[3]كشف النقاط'!I276</f>
        <v>48</v>
      </c>
      <c r="U31" s="115">
        <f t="shared" si="9"/>
        <v>4</v>
      </c>
      <c r="V31" s="122">
        <f t="shared" si="10"/>
        <v>11.125</v>
      </c>
      <c r="W31" s="123">
        <f t="shared" si="11"/>
        <v>8</v>
      </c>
      <c r="X31" s="125">
        <f>'[3]كشف النقاط'!I326</f>
        <v>20</v>
      </c>
      <c r="Y31" s="115">
        <f t="shared" si="12"/>
        <v>2</v>
      </c>
      <c r="Z31" s="121">
        <f>'[3]كشف النقاط'!I375</f>
        <v>32</v>
      </c>
      <c r="AA31" s="115">
        <f t="shared" si="13"/>
        <v>2</v>
      </c>
      <c r="AB31" s="121">
        <f t="shared" si="14"/>
        <v>13</v>
      </c>
      <c r="AC31" s="126">
        <f t="shared" si="15"/>
        <v>4</v>
      </c>
      <c r="AD31" s="121">
        <f t="shared" si="16"/>
        <v>10.041666666666666</v>
      </c>
      <c r="AE31" s="49">
        <f t="shared" si="17"/>
        <v>30</v>
      </c>
      <c r="AF31" s="85" t="s">
        <v>215</v>
      </c>
      <c r="AG31" s="86"/>
    </row>
    <row r="32" spans="2:33" ht="14.1" customHeight="1">
      <c r="B32" s="24">
        <v>22</v>
      </c>
      <c r="C32" s="132" t="s">
        <v>216</v>
      </c>
      <c r="D32" s="133" t="s">
        <v>217</v>
      </c>
      <c r="E32" s="131" t="s">
        <v>155</v>
      </c>
      <c r="F32" s="121">
        <f>'[3]كشف النقاط'!I30</f>
        <v>50</v>
      </c>
      <c r="G32" s="115">
        <f t="shared" si="0"/>
        <v>5</v>
      </c>
      <c r="H32" s="121">
        <f>'[3]كشف النقاط'!I80</f>
        <v>55</v>
      </c>
      <c r="I32" s="115">
        <f t="shared" si="1"/>
        <v>5</v>
      </c>
      <c r="J32" s="121">
        <f>'[3]كشف النقاط'!I129</f>
        <v>52.5</v>
      </c>
      <c r="K32" s="115">
        <f t="shared" si="2"/>
        <v>5</v>
      </c>
      <c r="L32" s="122">
        <f t="shared" si="3"/>
        <v>10.5</v>
      </c>
      <c r="M32" s="123">
        <f t="shared" si="4"/>
        <v>15</v>
      </c>
      <c r="N32" s="121">
        <f>'[3]كشف النقاط'!I176</f>
        <v>30</v>
      </c>
      <c r="O32" s="115">
        <f t="shared" si="5"/>
        <v>3</v>
      </c>
      <c r="P32" s="122">
        <f t="shared" si="6"/>
        <v>10</v>
      </c>
      <c r="Q32" s="124">
        <f t="shared" si="7"/>
        <v>3</v>
      </c>
      <c r="R32" s="121">
        <f>'[3]كشف النقاط'!I226</f>
        <v>40</v>
      </c>
      <c r="S32" s="115">
        <f t="shared" si="8"/>
        <v>4</v>
      </c>
      <c r="T32" s="121">
        <f>'[3]كشف النقاط'!I277</f>
        <v>28</v>
      </c>
      <c r="U32" s="115">
        <f t="shared" si="9"/>
        <v>0</v>
      </c>
      <c r="V32" s="122">
        <f t="shared" si="10"/>
        <v>8.5</v>
      </c>
      <c r="W32" s="123">
        <f t="shared" si="11"/>
        <v>4</v>
      </c>
      <c r="X32" s="125">
        <f>'[3]كشف النقاط'!I327</f>
        <v>20</v>
      </c>
      <c r="Y32" s="115">
        <f t="shared" si="12"/>
        <v>2</v>
      </c>
      <c r="Z32" s="121">
        <f>'[3]كشف النقاط'!I376</f>
        <v>24.5</v>
      </c>
      <c r="AA32" s="115">
        <f t="shared" si="13"/>
        <v>2</v>
      </c>
      <c r="AB32" s="121">
        <f t="shared" si="14"/>
        <v>11.125</v>
      </c>
      <c r="AC32" s="126">
        <f t="shared" si="15"/>
        <v>4</v>
      </c>
      <c r="AD32" s="121">
        <f t="shared" si="16"/>
        <v>10</v>
      </c>
      <c r="AE32" s="49">
        <f t="shared" si="17"/>
        <v>30</v>
      </c>
      <c r="AF32" s="85" t="s">
        <v>206</v>
      </c>
      <c r="AG32" s="86"/>
    </row>
    <row r="33" spans="2:33" ht="14.1" customHeight="1">
      <c r="B33" s="24">
        <v>23</v>
      </c>
      <c r="C33" s="132" t="s">
        <v>218</v>
      </c>
      <c r="D33" s="133" t="s">
        <v>219</v>
      </c>
      <c r="E33" s="131" t="s">
        <v>155</v>
      </c>
      <c r="F33" s="121">
        <f>'[3]كشف النقاط'!I31</f>
        <v>55</v>
      </c>
      <c r="G33" s="115">
        <f t="shared" si="0"/>
        <v>5</v>
      </c>
      <c r="H33" s="121">
        <f>'[3]كشف النقاط'!I81</f>
        <v>57.5</v>
      </c>
      <c r="I33" s="115">
        <f t="shared" si="1"/>
        <v>5</v>
      </c>
      <c r="J33" s="121">
        <f>'[3]كشف النقاط'!I130</f>
        <v>52.5</v>
      </c>
      <c r="K33" s="115">
        <f t="shared" si="2"/>
        <v>5</v>
      </c>
      <c r="L33" s="122">
        <f t="shared" si="3"/>
        <v>11</v>
      </c>
      <c r="M33" s="123">
        <f t="shared" si="4"/>
        <v>15</v>
      </c>
      <c r="N33" s="121">
        <f>'[3]كشف النقاط'!I177</f>
        <v>30</v>
      </c>
      <c r="O33" s="115">
        <f t="shared" si="5"/>
        <v>3</v>
      </c>
      <c r="P33" s="122">
        <f t="shared" si="6"/>
        <v>10</v>
      </c>
      <c r="Q33" s="124">
        <f t="shared" si="7"/>
        <v>3</v>
      </c>
      <c r="R33" s="121">
        <f>'[3]كشف النقاط'!I227</f>
        <v>43</v>
      </c>
      <c r="S33" s="115">
        <f t="shared" si="8"/>
        <v>4</v>
      </c>
      <c r="T33" s="121">
        <f>'[3]كشف النقاط'!I278</f>
        <v>20</v>
      </c>
      <c r="U33" s="115">
        <f t="shared" si="9"/>
        <v>0</v>
      </c>
      <c r="V33" s="122">
        <f t="shared" si="10"/>
        <v>7.875</v>
      </c>
      <c r="W33" s="123">
        <f t="shared" si="11"/>
        <v>4</v>
      </c>
      <c r="X33" s="125">
        <f>'[3]كشف النقاط'!I328</f>
        <v>18</v>
      </c>
      <c r="Y33" s="115">
        <f t="shared" si="12"/>
        <v>0</v>
      </c>
      <c r="Z33" s="121">
        <f>'[3]كشف النقاط'!I377</f>
        <v>24</v>
      </c>
      <c r="AA33" s="115">
        <f t="shared" si="13"/>
        <v>2</v>
      </c>
      <c r="AB33" s="121">
        <f t="shared" si="14"/>
        <v>10.5</v>
      </c>
      <c r="AC33" s="126">
        <f t="shared" si="15"/>
        <v>4</v>
      </c>
      <c r="AD33" s="121">
        <f t="shared" si="16"/>
        <v>10</v>
      </c>
      <c r="AE33" s="49">
        <f t="shared" si="17"/>
        <v>30</v>
      </c>
      <c r="AF33" s="85" t="s">
        <v>206</v>
      </c>
      <c r="AG33" s="86"/>
    </row>
    <row r="34" spans="2:33" ht="14.1" customHeight="1">
      <c r="B34" s="24">
        <v>24</v>
      </c>
      <c r="C34" s="134" t="s">
        <v>220</v>
      </c>
      <c r="D34" s="130" t="s">
        <v>221</v>
      </c>
      <c r="E34" s="131" t="s">
        <v>77</v>
      </c>
      <c r="F34" s="121">
        <f>'[3]كشف النقاط'!I32</f>
        <v>32.5</v>
      </c>
      <c r="G34" s="115">
        <f t="shared" si="0"/>
        <v>0</v>
      </c>
      <c r="H34" s="121">
        <f>'[3]كشف النقاط'!I82</f>
        <v>48.125</v>
      </c>
      <c r="I34" s="115">
        <f t="shared" si="1"/>
        <v>0</v>
      </c>
      <c r="J34" s="121">
        <f>'[3]كشف النقاط'!I131</f>
        <v>55</v>
      </c>
      <c r="K34" s="115">
        <f t="shared" si="2"/>
        <v>5</v>
      </c>
      <c r="L34" s="122">
        <f t="shared" si="3"/>
        <v>9.0416666666666661</v>
      </c>
      <c r="M34" s="123">
        <f t="shared" si="4"/>
        <v>5</v>
      </c>
      <c r="N34" s="121">
        <f>'[3]كشف النقاط'!I178</f>
        <v>21</v>
      </c>
      <c r="O34" s="115">
        <f t="shared" si="5"/>
        <v>0</v>
      </c>
      <c r="P34" s="122">
        <f t="shared" si="6"/>
        <v>7</v>
      </c>
      <c r="Q34" s="124">
        <f t="shared" si="7"/>
        <v>0</v>
      </c>
      <c r="R34" s="121">
        <f>'[3]كشف النقاط'!I228</f>
        <v>50</v>
      </c>
      <c r="S34" s="115">
        <f t="shared" si="8"/>
        <v>4</v>
      </c>
      <c r="T34" s="121">
        <f>'[3]كشف النقاط'!I279</f>
        <v>40</v>
      </c>
      <c r="U34" s="115">
        <f t="shared" si="9"/>
        <v>4</v>
      </c>
      <c r="V34" s="122">
        <f t="shared" si="10"/>
        <v>11.25</v>
      </c>
      <c r="W34" s="123">
        <f t="shared" si="11"/>
        <v>8</v>
      </c>
      <c r="X34" s="125">
        <f>'[3]كشف النقاط'!I329</f>
        <v>22.16</v>
      </c>
      <c r="Y34" s="115">
        <f t="shared" si="12"/>
        <v>2</v>
      </c>
      <c r="Z34" s="121">
        <f>'[3]كشف النقاط'!I378</f>
        <v>22</v>
      </c>
      <c r="AA34" s="115">
        <f t="shared" si="13"/>
        <v>2</v>
      </c>
      <c r="AB34" s="121">
        <f t="shared" si="14"/>
        <v>11.04</v>
      </c>
      <c r="AC34" s="126">
        <f t="shared" si="15"/>
        <v>4</v>
      </c>
      <c r="AD34" s="121">
        <f t="shared" si="16"/>
        <v>9.6928333333333327</v>
      </c>
      <c r="AE34" s="49">
        <f t="shared" si="17"/>
        <v>17</v>
      </c>
      <c r="AF34" s="85"/>
      <c r="AG34" s="86" t="str">
        <f>IF('[3]كشف النقاط'!H32+'[3]كشف النقاط'!H82+'[3]كشف النقاط'!H131+'[3]كشف النقاط'!H178+'[3]كشف النقاط'!H228+'[3]كشف النقاط'!H279+'[3]كشف النقاط'!H329+'[3]كشف النقاط'!H378&gt;0,"انقاذ"," ")</f>
        <v xml:space="preserve"> </v>
      </c>
    </row>
    <row r="35" spans="2:33" ht="14.1" customHeight="1">
      <c r="B35" s="24">
        <v>25</v>
      </c>
      <c r="C35" s="135" t="s">
        <v>222</v>
      </c>
      <c r="D35" s="136" t="s">
        <v>223</v>
      </c>
      <c r="E35" s="131" t="s">
        <v>77</v>
      </c>
      <c r="F35" s="121">
        <f>'[3]كشف النقاط'!I33</f>
        <v>53.75</v>
      </c>
      <c r="G35" s="115">
        <f t="shared" si="0"/>
        <v>5</v>
      </c>
      <c r="H35" s="121">
        <f>'[3]كشف النقاط'!I83</f>
        <v>51.25</v>
      </c>
      <c r="I35" s="115">
        <f t="shared" si="1"/>
        <v>5</v>
      </c>
      <c r="J35" s="121">
        <f>'[3]كشف النقاط'!I132</f>
        <v>55</v>
      </c>
      <c r="K35" s="115">
        <f t="shared" si="2"/>
        <v>5</v>
      </c>
      <c r="L35" s="122">
        <f t="shared" si="3"/>
        <v>10.666666666666666</v>
      </c>
      <c r="M35" s="123">
        <f t="shared" si="4"/>
        <v>15</v>
      </c>
      <c r="N35" s="121">
        <f>'[3]كشف النقاط'!I179</f>
        <v>30</v>
      </c>
      <c r="O35" s="115">
        <f t="shared" si="5"/>
        <v>3</v>
      </c>
      <c r="P35" s="122">
        <f t="shared" si="6"/>
        <v>10</v>
      </c>
      <c r="Q35" s="124">
        <f t="shared" si="7"/>
        <v>3</v>
      </c>
      <c r="R35" s="121">
        <f>'[3]كشف النقاط'!I229</f>
        <v>53</v>
      </c>
      <c r="S35" s="115">
        <f t="shared" si="8"/>
        <v>4</v>
      </c>
      <c r="T35" s="121">
        <f>'[3]كشف النقاط'!I280</f>
        <v>54</v>
      </c>
      <c r="U35" s="115">
        <f t="shared" si="9"/>
        <v>4</v>
      </c>
      <c r="V35" s="122">
        <f t="shared" si="10"/>
        <v>13.375</v>
      </c>
      <c r="W35" s="123">
        <f t="shared" si="11"/>
        <v>8</v>
      </c>
      <c r="X35" s="125">
        <f>'[3]كشف النقاط'!I330</f>
        <v>13.33</v>
      </c>
      <c r="Y35" s="115">
        <f t="shared" si="12"/>
        <v>0</v>
      </c>
      <c r="Z35" s="121">
        <f>'[3]كشف النقاط'!I379</f>
        <v>16.5</v>
      </c>
      <c r="AA35" s="115">
        <f t="shared" si="13"/>
        <v>0</v>
      </c>
      <c r="AB35" s="121">
        <f t="shared" si="14"/>
        <v>7.4574999999999996</v>
      </c>
      <c r="AC35" s="126">
        <f t="shared" si="15"/>
        <v>0</v>
      </c>
      <c r="AD35" s="121">
        <f t="shared" si="16"/>
        <v>10.894333333333332</v>
      </c>
      <c r="AE35" s="49">
        <f t="shared" si="17"/>
        <v>30</v>
      </c>
      <c r="AF35" s="85"/>
      <c r="AG35" s="86" t="str">
        <f>IF('[3]كشف النقاط'!H33+'[3]كشف النقاط'!H83+'[3]كشف النقاط'!H132+'[3]كشف النقاط'!H179+'[3]كشف النقاط'!H229+'[3]كشف النقاط'!H280+'[3]كشف النقاط'!H330+'[3]كشف النقاط'!H379&gt;0,"انقاذ"," ")</f>
        <v xml:space="preserve"> </v>
      </c>
    </row>
    <row r="36" spans="2:33" ht="14.1" customHeight="1">
      <c r="B36" s="24">
        <v>26</v>
      </c>
      <c r="C36" s="136" t="s">
        <v>224</v>
      </c>
      <c r="D36" s="136" t="s">
        <v>225</v>
      </c>
      <c r="E36" s="131" t="s">
        <v>77</v>
      </c>
      <c r="F36" s="121">
        <f>'[3]كشف النقاط'!I34</f>
        <v>43.75</v>
      </c>
      <c r="G36" s="115">
        <f t="shared" si="0"/>
        <v>0</v>
      </c>
      <c r="H36" s="121">
        <f>'[3]كشف النقاط'!I84</f>
        <v>51.25</v>
      </c>
      <c r="I36" s="115">
        <f t="shared" si="1"/>
        <v>5</v>
      </c>
      <c r="J36" s="121">
        <f>'[3]كشف النقاط'!I133</f>
        <v>63.75</v>
      </c>
      <c r="K36" s="115">
        <f t="shared" si="2"/>
        <v>5</v>
      </c>
      <c r="L36" s="122">
        <f t="shared" si="3"/>
        <v>10.583333333333334</v>
      </c>
      <c r="M36" s="123">
        <f t="shared" si="4"/>
        <v>15</v>
      </c>
      <c r="N36" s="121">
        <f>'[3]كشف النقاط'!I180</f>
        <v>36</v>
      </c>
      <c r="O36" s="115">
        <f t="shared" si="5"/>
        <v>3</v>
      </c>
      <c r="P36" s="122">
        <f t="shared" si="6"/>
        <v>12</v>
      </c>
      <c r="Q36" s="124">
        <f t="shared" si="7"/>
        <v>3</v>
      </c>
      <c r="R36" s="121">
        <f>'[3]كشف النقاط'!I230</f>
        <v>50</v>
      </c>
      <c r="S36" s="115">
        <f t="shared" si="8"/>
        <v>4</v>
      </c>
      <c r="T36" s="121">
        <f>'[3]كشف النقاط'!I281</f>
        <v>10</v>
      </c>
      <c r="U36" s="115">
        <f t="shared" si="9"/>
        <v>0</v>
      </c>
      <c r="V36" s="122">
        <f t="shared" si="10"/>
        <v>7.5</v>
      </c>
      <c r="W36" s="123">
        <f t="shared" si="11"/>
        <v>4</v>
      </c>
      <c r="X36" s="125">
        <f>'[3]كشف النقاط'!I331</f>
        <v>18</v>
      </c>
      <c r="Y36" s="115">
        <f t="shared" si="12"/>
        <v>0</v>
      </c>
      <c r="Z36" s="121">
        <f>'[3]كشف النقاط'!I380</f>
        <v>29</v>
      </c>
      <c r="AA36" s="115">
        <f t="shared" si="13"/>
        <v>2</v>
      </c>
      <c r="AB36" s="121">
        <f t="shared" si="14"/>
        <v>11.75</v>
      </c>
      <c r="AC36" s="126">
        <f t="shared" si="15"/>
        <v>4</v>
      </c>
      <c r="AD36" s="121">
        <f t="shared" si="16"/>
        <v>10.058333333333334</v>
      </c>
      <c r="AE36" s="49">
        <f t="shared" si="17"/>
        <v>30</v>
      </c>
      <c r="AF36" s="85" t="s">
        <v>226</v>
      </c>
      <c r="AG36" s="128"/>
    </row>
    <row r="37" spans="2:33" ht="14.1" customHeight="1">
      <c r="B37" s="24">
        <v>27</v>
      </c>
      <c r="C37" s="134" t="s">
        <v>227</v>
      </c>
      <c r="D37" s="130" t="s">
        <v>228</v>
      </c>
      <c r="E37" s="131" t="s">
        <v>77</v>
      </c>
      <c r="F37" s="121">
        <f>'[3]كشف النقاط'!I35</f>
        <v>51.25</v>
      </c>
      <c r="G37" s="115">
        <f t="shared" si="0"/>
        <v>5</v>
      </c>
      <c r="H37" s="121">
        <f>'[3]كشف النقاط'!I85</f>
        <v>55.625</v>
      </c>
      <c r="I37" s="115">
        <f t="shared" si="1"/>
        <v>5</v>
      </c>
      <c r="J37" s="121">
        <f>'[3]كشف النقاط'!I134</f>
        <v>55</v>
      </c>
      <c r="K37" s="115">
        <f t="shared" si="2"/>
        <v>5</v>
      </c>
      <c r="L37" s="122">
        <f t="shared" si="3"/>
        <v>10.791666666666666</v>
      </c>
      <c r="M37" s="123">
        <f t="shared" si="4"/>
        <v>15</v>
      </c>
      <c r="N37" s="121">
        <f>'[3]كشف النقاط'!I181</f>
        <v>33</v>
      </c>
      <c r="O37" s="115">
        <f t="shared" si="5"/>
        <v>3</v>
      </c>
      <c r="P37" s="122">
        <f t="shared" si="6"/>
        <v>11</v>
      </c>
      <c r="Q37" s="124">
        <f t="shared" si="7"/>
        <v>3</v>
      </c>
      <c r="R37" s="121">
        <f>'[3]كشف النقاط'!I231</f>
        <v>50</v>
      </c>
      <c r="S37" s="115">
        <f t="shared" si="8"/>
        <v>4</v>
      </c>
      <c r="T37" s="121">
        <f>'[3]كشف النقاط'!I282</f>
        <v>30</v>
      </c>
      <c r="U37" s="115">
        <f t="shared" si="9"/>
        <v>0</v>
      </c>
      <c r="V37" s="122">
        <f t="shared" si="10"/>
        <v>10</v>
      </c>
      <c r="W37" s="123">
        <f t="shared" si="11"/>
        <v>8</v>
      </c>
      <c r="X37" s="125">
        <f>'[3]كشف النقاط'!I332</f>
        <v>13.66</v>
      </c>
      <c r="Y37" s="115">
        <f t="shared" si="12"/>
        <v>0</v>
      </c>
      <c r="Z37" s="121">
        <f>'[3]كشف النقاط'!I381</f>
        <v>20</v>
      </c>
      <c r="AA37" s="115">
        <f t="shared" si="13"/>
        <v>2</v>
      </c>
      <c r="AB37" s="121">
        <f t="shared" si="14"/>
        <v>8.4149999999999991</v>
      </c>
      <c r="AC37" s="126">
        <f t="shared" si="15"/>
        <v>2</v>
      </c>
      <c r="AD37" s="121">
        <f t="shared" si="16"/>
        <v>10.2845</v>
      </c>
      <c r="AE37" s="49">
        <f t="shared" si="17"/>
        <v>30</v>
      </c>
      <c r="AF37" s="85"/>
      <c r="AG37" s="86" t="str">
        <f>IF('[3]كشف النقاط'!H35+'[3]كشف النقاط'!H85+'[3]كشف النقاط'!H134+'[3]كشف النقاط'!H181+'[3]كشف النقاط'!H231+'[3]كشف النقاط'!H282+'[3]كشف النقاط'!H332+'[3]كشف النقاط'!H381&gt;0,"انقاذ"," ")</f>
        <v xml:space="preserve"> </v>
      </c>
    </row>
    <row r="38" spans="2:33" ht="14.1" customHeight="1">
      <c r="F38" s="137" t="s">
        <v>229</v>
      </c>
      <c r="G38" s="68"/>
      <c r="H38" s="137" t="s">
        <v>230</v>
      </c>
      <c r="I38" s="69"/>
      <c r="J38" s="137" t="s">
        <v>231</v>
      </c>
      <c r="K38" s="68"/>
      <c r="L38" s="137"/>
      <c r="M38" s="69"/>
      <c r="N38" s="137" t="s">
        <v>163</v>
      </c>
      <c r="O38" s="70"/>
      <c r="P38" s="70"/>
      <c r="Q38" s="70"/>
      <c r="R38" s="137" t="s">
        <v>232</v>
      </c>
      <c r="S38" s="68"/>
      <c r="T38" s="137" t="s">
        <v>233</v>
      </c>
      <c r="U38" s="70"/>
      <c r="V38" s="101"/>
      <c r="W38" s="68"/>
      <c r="X38" s="137" t="s">
        <v>82</v>
      </c>
      <c r="Y38" s="68"/>
      <c r="Z38" s="137" t="s">
        <v>234</v>
      </c>
      <c r="AA38" s="68"/>
      <c r="AB38" s="138"/>
      <c r="AC38" s="102"/>
    </row>
    <row r="39" spans="2:33" ht="14.1" customHeight="1">
      <c r="F39" s="72"/>
      <c r="G39" s="68"/>
      <c r="H39" s="72"/>
      <c r="I39" s="68"/>
      <c r="J39" s="72"/>
      <c r="K39" s="68"/>
      <c r="L39" s="72"/>
      <c r="M39" s="68"/>
      <c r="N39" s="72"/>
      <c r="O39" s="68"/>
      <c r="P39" s="68"/>
      <c r="Q39" s="68"/>
      <c r="R39" s="72"/>
      <c r="S39" s="68"/>
      <c r="T39" s="72"/>
      <c r="U39" s="68"/>
      <c r="V39" s="72"/>
      <c r="W39" s="68"/>
      <c r="X39" s="72"/>
      <c r="Z39" s="72"/>
      <c r="AB39" s="69"/>
      <c r="AC39" s="69"/>
    </row>
    <row r="40" spans="2:33" ht="14.1" customHeight="1">
      <c r="AB40" s="5" t="s">
        <v>84</v>
      </c>
    </row>
  </sheetData>
  <sheetProtection password="CC17" sheet="1" objects="1" scenarios="1"/>
  <mergeCells count="5">
    <mergeCell ref="M7:M10"/>
    <mergeCell ref="Q7:Q10"/>
    <mergeCell ref="W7:W10"/>
    <mergeCell ref="AC7:AC10"/>
    <mergeCell ref="AE7:AE10"/>
  </mergeCells>
  <pageMargins left="0" right="0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K42"/>
  <sheetViews>
    <sheetView rightToLeft="1" topLeftCell="T1" workbookViewId="0">
      <selection activeCell="AA2" sqref="AA2:AE2"/>
    </sheetView>
  </sheetViews>
  <sheetFormatPr baseColWidth="10" defaultRowHeight="15"/>
  <cols>
    <col min="1" max="1" width="1" customWidth="1"/>
    <col min="2" max="2" width="2.77734375" customWidth="1"/>
    <col min="3" max="3" width="6.109375" customWidth="1"/>
    <col min="4" max="4" width="6" customWidth="1"/>
    <col min="5" max="5" width="2.109375" style="74" customWidth="1"/>
    <col min="6" max="6" width="3.6640625" customWidth="1"/>
    <col min="7" max="7" width="2.77734375" customWidth="1"/>
    <col min="8" max="8" width="4" customWidth="1"/>
    <col min="9" max="9" width="2.6640625" customWidth="1"/>
    <col min="10" max="10" width="4.21875" customWidth="1"/>
    <col min="11" max="11" width="3.109375" customWidth="1"/>
    <col min="12" max="12" width="4.5546875" customWidth="1"/>
    <col min="13" max="13" width="3.21875" customWidth="1"/>
    <col min="14" max="14" width="3.6640625" customWidth="1"/>
    <col min="15" max="15" width="2.44140625" customWidth="1"/>
    <col min="16" max="16" width="4.33203125" customWidth="1"/>
    <col min="17" max="17" width="3.44140625" customWidth="1"/>
    <col min="18" max="18" width="3.77734375" customWidth="1"/>
    <col min="19" max="19" width="2.88671875" customWidth="1"/>
    <col min="20" max="20" width="3.6640625" customWidth="1"/>
    <col min="21" max="21" width="2.88671875" customWidth="1"/>
    <col min="22" max="22" width="3.6640625" customWidth="1"/>
    <col min="23" max="23" width="2.88671875" customWidth="1"/>
    <col min="24" max="24" width="3.6640625" customWidth="1"/>
    <col min="25" max="25" width="3" customWidth="1"/>
    <col min="26" max="26" width="3.77734375" customWidth="1"/>
    <col min="27" max="27" width="2.77734375" customWidth="1"/>
    <col min="28" max="28" width="3.77734375" customWidth="1"/>
    <col min="29" max="29" width="3" customWidth="1"/>
    <col min="30" max="30" width="3.77734375" customWidth="1"/>
    <col min="31" max="31" width="3" customWidth="1"/>
    <col min="32" max="32" width="4" customWidth="1"/>
    <col min="33" max="33" width="2.6640625" customWidth="1"/>
    <col min="34" max="34" width="4" customWidth="1"/>
    <col min="35" max="35" width="1.88671875" customWidth="1"/>
    <col min="36" max="36" width="3.21875" customWidth="1"/>
    <col min="37" max="37" width="3.6640625" customWidth="1"/>
  </cols>
  <sheetData>
    <row r="1" spans="2:37" ht="15.75">
      <c r="B1" s="139" t="s">
        <v>0</v>
      </c>
      <c r="C1" s="139"/>
      <c r="D1" s="140"/>
      <c r="F1" s="140"/>
      <c r="G1" s="140"/>
      <c r="H1" s="140"/>
      <c r="AA1" s="4" t="s">
        <v>235</v>
      </c>
    </row>
    <row r="2" spans="2:37" ht="15.75">
      <c r="B2" s="139" t="s">
        <v>2</v>
      </c>
      <c r="C2" s="139"/>
      <c r="D2" s="140"/>
      <c r="F2" s="140"/>
      <c r="G2" s="140"/>
      <c r="H2" s="140"/>
      <c r="AA2" s="3" t="s">
        <v>85</v>
      </c>
    </row>
    <row r="3" spans="2:37" ht="15.75">
      <c r="B3" s="139" t="s">
        <v>3</v>
      </c>
      <c r="C3" s="139"/>
      <c r="D3" s="140"/>
      <c r="F3" s="140"/>
      <c r="G3" s="140"/>
      <c r="H3" s="140"/>
      <c r="AA3" s="3" t="s">
        <v>4</v>
      </c>
    </row>
    <row r="4" spans="2:37" ht="18">
      <c r="C4" s="4" t="s">
        <v>5</v>
      </c>
      <c r="N4" s="1" t="s">
        <v>6</v>
      </c>
      <c r="AB4" s="1" t="s">
        <v>7</v>
      </c>
      <c r="AC4" s="1"/>
      <c r="AD4" s="1"/>
      <c r="AE4" s="1"/>
      <c r="AF4" s="1"/>
      <c r="AH4" s="4" t="s">
        <v>8</v>
      </c>
    </row>
    <row r="5" spans="2:37" ht="14.1" customHeight="1">
      <c r="B5" s="6"/>
      <c r="C5" s="6"/>
      <c r="D5" s="6"/>
      <c r="E5" s="7"/>
      <c r="F5" s="141" t="s">
        <v>88</v>
      </c>
      <c r="G5" s="142"/>
      <c r="H5" s="142"/>
      <c r="I5" s="142"/>
      <c r="J5" s="143"/>
      <c r="K5" s="143"/>
      <c r="L5" s="143"/>
      <c r="M5" s="143"/>
      <c r="N5" s="142"/>
      <c r="O5" s="191" t="s">
        <v>10</v>
      </c>
      <c r="P5" s="144"/>
      <c r="Q5" s="142"/>
      <c r="R5" s="142" t="s">
        <v>89</v>
      </c>
      <c r="S5" s="142"/>
      <c r="T5" s="143"/>
      <c r="U5" s="143"/>
      <c r="V5" s="142"/>
      <c r="W5" s="188" t="s">
        <v>10</v>
      </c>
      <c r="X5" s="141" t="s">
        <v>166</v>
      </c>
      <c r="Y5" s="142"/>
      <c r="Z5" s="142"/>
      <c r="AA5" s="142"/>
      <c r="AB5" s="142"/>
      <c r="AC5" s="191" t="s">
        <v>10</v>
      </c>
      <c r="AD5" s="144" t="s">
        <v>165</v>
      </c>
      <c r="AE5" s="145"/>
      <c r="AF5" s="145"/>
      <c r="AG5" s="191" t="s">
        <v>10</v>
      </c>
      <c r="AH5" s="6"/>
      <c r="AI5" s="191" t="s">
        <v>10</v>
      </c>
      <c r="AJ5" s="12"/>
      <c r="AK5" s="13"/>
    </row>
    <row r="6" spans="2:37" ht="14.1" customHeight="1">
      <c r="B6" s="76" t="s">
        <v>14</v>
      </c>
      <c r="C6" s="76" t="s">
        <v>15</v>
      </c>
      <c r="D6" s="77" t="s">
        <v>16</v>
      </c>
      <c r="E6" s="146"/>
      <c r="F6" s="20" t="s">
        <v>236</v>
      </c>
      <c r="G6" s="18"/>
      <c r="H6" s="17" t="s">
        <v>237</v>
      </c>
      <c r="I6" s="18"/>
      <c r="J6" s="20" t="s">
        <v>238</v>
      </c>
      <c r="K6" s="18"/>
      <c r="L6" s="20" t="s">
        <v>239</v>
      </c>
      <c r="M6" s="19"/>
      <c r="N6" s="20"/>
      <c r="O6" s="192"/>
      <c r="P6" s="18" t="s">
        <v>240</v>
      </c>
      <c r="Q6" s="20"/>
      <c r="R6" s="20" t="s">
        <v>241</v>
      </c>
      <c r="S6" s="19"/>
      <c r="T6" s="20" t="s">
        <v>242</v>
      </c>
      <c r="U6" s="19"/>
      <c r="V6" s="20"/>
      <c r="W6" s="189"/>
      <c r="X6" s="19" t="s">
        <v>243</v>
      </c>
      <c r="Y6" s="19"/>
      <c r="Z6" s="20" t="s">
        <v>96</v>
      </c>
      <c r="AA6" s="19"/>
      <c r="AB6" s="20"/>
      <c r="AC6" s="192"/>
      <c r="AD6" s="20" t="s">
        <v>244</v>
      </c>
      <c r="AE6" s="19"/>
      <c r="AF6" s="20"/>
      <c r="AG6" s="192"/>
      <c r="AH6" s="25" t="s">
        <v>24</v>
      </c>
      <c r="AI6" s="192"/>
      <c r="AJ6" s="22"/>
      <c r="AK6" s="23"/>
    </row>
    <row r="7" spans="2:37" ht="14.1" customHeight="1">
      <c r="B7" s="25"/>
      <c r="C7" s="25"/>
      <c r="D7" s="25"/>
      <c r="E7" s="41"/>
      <c r="F7" s="28" t="s">
        <v>245</v>
      </c>
      <c r="G7" s="27"/>
      <c r="H7" s="26" t="s">
        <v>246</v>
      </c>
      <c r="I7" s="27"/>
      <c r="J7" s="28" t="s">
        <v>247</v>
      </c>
      <c r="K7" s="27"/>
      <c r="L7" s="28" t="s">
        <v>248</v>
      </c>
      <c r="M7" s="32"/>
      <c r="N7" s="31" t="s">
        <v>29</v>
      </c>
      <c r="O7" s="192"/>
      <c r="P7" s="32" t="s">
        <v>249</v>
      </c>
      <c r="Q7" s="27"/>
      <c r="R7" s="28" t="s">
        <v>250</v>
      </c>
      <c r="S7" s="32"/>
      <c r="T7" s="28" t="s">
        <v>251</v>
      </c>
      <c r="U7" s="32"/>
      <c r="V7" s="33" t="s">
        <v>29</v>
      </c>
      <c r="W7" s="189"/>
      <c r="X7" s="28" t="s">
        <v>252</v>
      </c>
      <c r="Y7" s="27"/>
      <c r="Z7" s="28" t="s">
        <v>102</v>
      </c>
      <c r="AA7" s="32"/>
      <c r="AB7" s="80" t="s">
        <v>29</v>
      </c>
      <c r="AC7" s="192"/>
      <c r="AD7" s="28"/>
      <c r="AE7" s="32"/>
      <c r="AF7" s="80" t="s">
        <v>29</v>
      </c>
      <c r="AG7" s="192"/>
      <c r="AH7" s="25" t="s">
        <v>30</v>
      </c>
      <c r="AI7" s="192"/>
      <c r="AJ7" s="22" t="s">
        <v>31</v>
      </c>
      <c r="AK7" s="23"/>
    </row>
    <row r="8" spans="2:37" ht="14.1" customHeight="1">
      <c r="B8" s="35"/>
      <c r="C8" s="35"/>
      <c r="D8" s="36"/>
      <c r="E8" s="36"/>
      <c r="F8" s="37" t="s">
        <v>29</v>
      </c>
      <c r="G8" s="37" t="s">
        <v>32</v>
      </c>
      <c r="H8" s="37" t="s">
        <v>29</v>
      </c>
      <c r="I8" s="37" t="s">
        <v>32</v>
      </c>
      <c r="J8" s="37" t="s">
        <v>29</v>
      </c>
      <c r="K8" s="37" t="s">
        <v>32</v>
      </c>
      <c r="L8" s="37" t="s">
        <v>29</v>
      </c>
      <c r="M8" s="37" t="s">
        <v>32</v>
      </c>
      <c r="N8" s="38"/>
      <c r="O8" s="193"/>
      <c r="P8" s="37" t="s">
        <v>29</v>
      </c>
      <c r="Q8" s="37" t="s">
        <v>32</v>
      </c>
      <c r="R8" s="37" t="s">
        <v>29</v>
      </c>
      <c r="S8" s="37" t="s">
        <v>32</v>
      </c>
      <c r="T8" s="37" t="s">
        <v>29</v>
      </c>
      <c r="U8" s="37" t="s">
        <v>32</v>
      </c>
      <c r="V8" s="38"/>
      <c r="W8" s="190"/>
      <c r="X8" s="39" t="s">
        <v>29</v>
      </c>
      <c r="Y8" s="37" t="s">
        <v>32</v>
      </c>
      <c r="Z8" s="37" t="s">
        <v>29</v>
      </c>
      <c r="AA8" s="37" t="s">
        <v>32</v>
      </c>
      <c r="AB8" s="38"/>
      <c r="AC8" s="193"/>
      <c r="AD8" s="37" t="s">
        <v>29</v>
      </c>
      <c r="AE8" s="37" t="s">
        <v>32</v>
      </c>
      <c r="AF8" s="38"/>
      <c r="AG8" s="193"/>
      <c r="AH8" s="40"/>
      <c r="AI8" s="193"/>
      <c r="AJ8" s="41"/>
      <c r="AK8" s="23"/>
    </row>
    <row r="9" spans="2:37" ht="14.1" customHeight="1">
      <c r="B9" s="147">
        <v>1</v>
      </c>
      <c r="C9" s="148" t="s">
        <v>253</v>
      </c>
      <c r="D9" s="148" t="s">
        <v>254</v>
      </c>
      <c r="E9" s="149"/>
      <c r="F9" s="44">
        <f>'[4]كشف النقاط'!I9</f>
        <v>27.5</v>
      </c>
      <c r="G9" s="37">
        <f>IF(F9&lt;50,0,5)</f>
        <v>0</v>
      </c>
      <c r="H9" s="44">
        <f>'[4]كشف النقاط'!I61</f>
        <v>0</v>
      </c>
      <c r="I9" s="37">
        <f>IF(H9&lt;40,0,4)</f>
        <v>0</v>
      </c>
      <c r="J9" s="44">
        <f>'[4]كشف النقاط'!I112</f>
        <v>0</v>
      </c>
      <c r="K9" s="37">
        <f>IF(J9&lt;40,0,4)</f>
        <v>0</v>
      </c>
      <c r="L9" s="44">
        <f>'[4]كشف النقاط'!I163</f>
        <v>0</v>
      </c>
      <c r="M9" s="37">
        <f>IF(L9&lt;40,0,4)</f>
        <v>0</v>
      </c>
      <c r="N9" s="45">
        <f>(L9+J9+H9+F9)/17</f>
        <v>1.6176470588235294</v>
      </c>
      <c r="O9" s="46">
        <f>IF(N9&lt;10,M9+K9+I9+G9,17)</f>
        <v>0</v>
      </c>
      <c r="P9" s="44">
        <f>'[4]كشف النقاط'!I212</f>
        <v>0</v>
      </c>
      <c r="Q9" s="37">
        <f>IF(P9&lt;30,0,3)</f>
        <v>0</v>
      </c>
      <c r="R9" s="44">
        <f>'[4]كشف النقاط'!I261</f>
        <v>0</v>
      </c>
      <c r="S9" s="37">
        <f>IF(R9&lt;30,0,3)</f>
        <v>0</v>
      </c>
      <c r="T9" s="44">
        <f>'[4]كشف النقاط'!I315</f>
        <v>0</v>
      </c>
      <c r="U9" s="37">
        <f>IF(T9&lt;30,0,3)</f>
        <v>0</v>
      </c>
      <c r="V9" s="45">
        <f>(T9+R9+P9)/9</f>
        <v>0</v>
      </c>
      <c r="W9" s="46">
        <f>IF(V9&lt;10,U9+S9+Q9,9)</f>
        <v>0</v>
      </c>
      <c r="X9" s="47">
        <f>'[4]كشف النقاط'!I366</f>
        <v>0</v>
      </c>
      <c r="Y9" s="37">
        <f>IF(X9&lt;20,0,2)</f>
        <v>0</v>
      </c>
      <c r="Z9" s="44">
        <f>'[4]كشف النقاط'!I418</f>
        <v>0</v>
      </c>
      <c r="AA9" s="37">
        <f>IF(Z9&lt;10,0,1)</f>
        <v>0</v>
      </c>
      <c r="AB9" s="44">
        <f>(Z9+X9)/3</f>
        <v>0</v>
      </c>
      <c r="AC9" s="84">
        <f>IF(AB9&lt;10,AA9+Y9,3)</f>
        <v>0</v>
      </c>
      <c r="AD9" s="44">
        <f>'[4]كشف النقاط'!I468</f>
        <v>0</v>
      </c>
      <c r="AE9" s="150">
        <f>IF(AD9&lt;10,0,1)</f>
        <v>0</v>
      </c>
      <c r="AF9" s="44">
        <f>AD9</f>
        <v>0</v>
      </c>
      <c r="AG9" s="84">
        <f>AE9</f>
        <v>0</v>
      </c>
      <c r="AH9" s="44">
        <f>(AD9+Z9+X9+T9+R9+P9+L9+J9+H9+F9)/30</f>
        <v>0.91666666666666663</v>
      </c>
      <c r="AI9" s="49">
        <f>IF(AH9&lt;10,AG9+AC9+W9+O9,30)</f>
        <v>0</v>
      </c>
      <c r="AJ9" s="85"/>
      <c r="AK9" s="86" t="str">
        <f>IF('[4]كشف النقاط'!H9+'[4]كشف النقاط'!H61+'[4]كشف النقاط'!H112+'[4]كشف النقاط'!H163+'[4]كشف النقاط'!H212+'[4]كشف النقاط'!H261+'[4]كشف النقاط'!H315+'[4]كشف النقاط'!H366+'[4]كشف النقاط'!H418+'[4]كشف النقاط'!H468&gt;0,"انقاذ"," ")</f>
        <v xml:space="preserve"> </v>
      </c>
    </row>
    <row r="10" spans="2:37" ht="14.1" customHeight="1">
      <c r="B10" s="147">
        <v>2</v>
      </c>
      <c r="C10" s="91" t="s">
        <v>255</v>
      </c>
      <c r="D10" s="91" t="s">
        <v>256</v>
      </c>
      <c r="E10" s="151"/>
      <c r="F10" s="44">
        <f>'[4]كشف النقاط'!I10</f>
        <v>61.25</v>
      </c>
      <c r="G10" s="37">
        <f t="shared" ref="G10:G39" si="0">IF(F10&lt;50,0,5)</f>
        <v>5</v>
      </c>
      <c r="H10" s="44">
        <f>'[4]كشف النقاط'!I62</f>
        <v>50</v>
      </c>
      <c r="I10" s="37">
        <f t="shared" ref="I10:I39" si="1">IF(H10&lt;40,0,4)</f>
        <v>4</v>
      </c>
      <c r="J10" s="44">
        <f>'[4]كشف النقاط'!I113</f>
        <v>56</v>
      </c>
      <c r="K10" s="37">
        <f t="shared" ref="K10:K39" si="2">IF(J10&lt;40,0,4)</f>
        <v>4</v>
      </c>
      <c r="L10" s="44">
        <f>'[4]كشف النقاط'!I164</f>
        <v>38</v>
      </c>
      <c r="M10" s="37">
        <f t="shared" ref="M10:M39" si="3">IF(L10&lt;40,0,4)</f>
        <v>0</v>
      </c>
      <c r="N10" s="45">
        <f t="shared" ref="N10:N39" si="4">(L10+J10+H10+F10)/17</f>
        <v>12.073529411764707</v>
      </c>
      <c r="O10" s="46">
        <f t="shared" ref="O10:O39" si="5">IF(N10&lt;10,M10+K10+I10+G10,17)</f>
        <v>17</v>
      </c>
      <c r="P10" s="44">
        <f>'[4]كشف النقاط'!I213</f>
        <v>42</v>
      </c>
      <c r="Q10" s="37">
        <f t="shared" ref="Q10:Q39" si="6">IF(P10&lt;30,0,3)</f>
        <v>3</v>
      </c>
      <c r="R10" s="44">
        <f>'[4]كشف النقاط'!I262</f>
        <v>30</v>
      </c>
      <c r="S10" s="37">
        <f t="shared" ref="S10:S39" si="7">IF(R10&lt;30,0,3)</f>
        <v>3</v>
      </c>
      <c r="T10" s="44">
        <f>'[4]كشف النقاط'!I316</f>
        <v>31.5</v>
      </c>
      <c r="U10" s="37">
        <f t="shared" ref="U10:U39" si="8">IF(T10&lt;30,0,3)</f>
        <v>3</v>
      </c>
      <c r="V10" s="45">
        <f t="shared" ref="V10:V39" si="9">(T10+R10+P10)/9</f>
        <v>11.5</v>
      </c>
      <c r="W10" s="46">
        <f t="shared" ref="W10:W39" si="10">IF(V10&lt;10,U10+S10+Q10,9)</f>
        <v>9</v>
      </c>
      <c r="X10" s="47">
        <f>'[4]كشف النقاط'!I367</f>
        <v>18</v>
      </c>
      <c r="Y10" s="37">
        <f t="shared" ref="Y10:Y39" si="11">IF(X10&lt;20,0,2)</f>
        <v>0</v>
      </c>
      <c r="Z10" s="44">
        <f>'[4]كشف النقاط'!I419</f>
        <v>13.5</v>
      </c>
      <c r="AA10" s="37">
        <f t="shared" ref="AA10:AA39" si="12">IF(Z10&lt;10,0,1)</f>
        <v>1</v>
      </c>
      <c r="AB10" s="44">
        <f t="shared" ref="AB10:AB39" si="13">(Z10+X10)/3</f>
        <v>10.5</v>
      </c>
      <c r="AC10" s="84">
        <f t="shared" ref="AC10:AC39" si="14">IF(AB10&lt;10,AA10+Y10,3)</f>
        <v>3</v>
      </c>
      <c r="AD10" s="44">
        <f>'[4]كشف النقاط'!I469</f>
        <v>10</v>
      </c>
      <c r="AE10" s="150">
        <f t="shared" ref="AE10:AE39" si="15">IF(AD10&lt;10,0,1)</f>
        <v>1</v>
      </c>
      <c r="AF10" s="44">
        <f t="shared" ref="AF10:AG39" si="16">AD10</f>
        <v>10</v>
      </c>
      <c r="AG10" s="84">
        <f t="shared" si="16"/>
        <v>1</v>
      </c>
      <c r="AH10" s="44">
        <f t="shared" ref="AH10:AH39" si="17">(AD10+Z10+X10+T10+R10+P10+L10+J10+H10+F10)/30</f>
        <v>11.675000000000001</v>
      </c>
      <c r="AI10" s="49">
        <f t="shared" ref="AI10:AI39" si="18">IF(AH10&lt;10,AG10+AC10+W10+O10,30)</f>
        <v>30</v>
      </c>
      <c r="AJ10" s="85"/>
      <c r="AK10" s="86" t="str">
        <f>IF('[4]كشف النقاط'!H10+'[4]كشف النقاط'!H62+'[4]كشف النقاط'!H113+'[4]كشف النقاط'!H164+'[4]كشف النقاط'!H213+'[4]كشف النقاط'!H262+'[4]كشف النقاط'!H316+'[4]كشف النقاط'!H367+'[4]كشف النقاط'!H419+'[4]كشف النقاط'!H469&gt;0,"انقاذ"," ")</f>
        <v xml:space="preserve"> </v>
      </c>
    </row>
    <row r="11" spans="2:37" ht="14.1" customHeight="1">
      <c r="B11" s="147">
        <v>3</v>
      </c>
      <c r="C11" s="152" t="s">
        <v>257</v>
      </c>
      <c r="D11" s="152" t="s">
        <v>258</v>
      </c>
      <c r="E11" s="153"/>
      <c r="F11" s="44">
        <f>'[4]كشف النقاط'!I11</f>
        <v>66.25</v>
      </c>
      <c r="G11" s="37">
        <f t="shared" si="0"/>
        <v>5</v>
      </c>
      <c r="H11" s="44">
        <f>'[4]كشف النقاط'!I63</f>
        <v>40</v>
      </c>
      <c r="I11" s="37">
        <f t="shared" si="1"/>
        <v>4</v>
      </c>
      <c r="J11" s="44">
        <f>'[4]كشف النقاط'!I114</f>
        <v>56</v>
      </c>
      <c r="K11" s="37">
        <f t="shared" si="2"/>
        <v>4</v>
      </c>
      <c r="L11" s="44">
        <f>'[4]كشف النقاط'!I165</f>
        <v>56</v>
      </c>
      <c r="M11" s="37">
        <f t="shared" si="3"/>
        <v>4</v>
      </c>
      <c r="N11" s="45">
        <f t="shared" si="4"/>
        <v>12.838235294117647</v>
      </c>
      <c r="O11" s="46">
        <f t="shared" si="5"/>
        <v>17</v>
      </c>
      <c r="P11" s="44">
        <f>'[4]كشف النقاط'!I214</f>
        <v>34.5</v>
      </c>
      <c r="Q11" s="37">
        <f t="shared" si="6"/>
        <v>3</v>
      </c>
      <c r="R11" s="44">
        <f>'[4]كشف النقاط'!I263</f>
        <v>49.5</v>
      </c>
      <c r="S11" s="37">
        <f t="shared" si="7"/>
        <v>3</v>
      </c>
      <c r="T11" s="44">
        <f>'[4]كشف النقاط'!I317</f>
        <v>30</v>
      </c>
      <c r="U11" s="37">
        <f t="shared" si="8"/>
        <v>3</v>
      </c>
      <c r="V11" s="45">
        <f t="shared" si="9"/>
        <v>12.666666666666666</v>
      </c>
      <c r="W11" s="46">
        <f t="shared" si="10"/>
        <v>9</v>
      </c>
      <c r="X11" s="47">
        <f>'[4]كشف النقاط'!I368</f>
        <v>30</v>
      </c>
      <c r="Y11" s="37">
        <f t="shared" si="11"/>
        <v>2</v>
      </c>
      <c r="Z11" s="44">
        <f>'[4]كشف النقاط'!I420</f>
        <v>5.5</v>
      </c>
      <c r="AA11" s="37">
        <f t="shared" si="12"/>
        <v>0</v>
      </c>
      <c r="AB11" s="44">
        <f t="shared" si="13"/>
        <v>11.833333333333334</v>
      </c>
      <c r="AC11" s="84">
        <f t="shared" si="14"/>
        <v>3</v>
      </c>
      <c r="AD11" s="44">
        <f>'[4]كشف النقاط'!I470</f>
        <v>12.5</v>
      </c>
      <c r="AE11" s="150">
        <f t="shared" si="15"/>
        <v>1</v>
      </c>
      <c r="AF11" s="44">
        <f t="shared" si="16"/>
        <v>12.5</v>
      </c>
      <c r="AG11" s="84">
        <f t="shared" si="16"/>
        <v>1</v>
      </c>
      <c r="AH11" s="44">
        <f t="shared" si="17"/>
        <v>12.675000000000001</v>
      </c>
      <c r="AI11" s="49">
        <f t="shared" si="18"/>
        <v>30</v>
      </c>
      <c r="AJ11" s="85"/>
      <c r="AK11" s="86" t="str">
        <f>IF('[4]كشف النقاط'!H11+'[4]كشف النقاط'!H63+'[4]كشف النقاط'!H114+'[4]كشف النقاط'!H165+'[4]كشف النقاط'!H214+'[4]كشف النقاط'!H263+'[4]كشف النقاط'!H317+'[4]كشف النقاط'!H368+'[4]كشف النقاط'!H420+'[4]كشف النقاط'!H470&gt;0,"انقاذ"," ")</f>
        <v xml:space="preserve"> </v>
      </c>
    </row>
    <row r="12" spans="2:37" ht="14.1" customHeight="1">
      <c r="B12" s="147">
        <v>4</v>
      </c>
      <c r="C12" s="120" t="s">
        <v>259</v>
      </c>
      <c r="D12" s="120" t="s">
        <v>260</v>
      </c>
      <c r="E12" s="151"/>
      <c r="F12" s="44">
        <f>'[4]كشف النقاط'!I12</f>
        <v>61.25</v>
      </c>
      <c r="G12" s="37">
        <f t="shared" si="0"/>
        <v>5</v>
      </c>
      <c r="H12" s="44">
        <f>'[4]كشف النقاط'!I64</f>
        <v>52</v>
      </c>
      <c r="I12" s="37">
        <f t="shared" si="1"/>
        <v>4</v>
      </c>
      <c r="J12" s="44">
        <f>'[4]كشف النقاط'!I115</f>
        <v>55</v>
      </c>
      <c r="K12" s="37">
        <f t="shared" si="2"/>
        <v>4</v>
      </c>
      <c r="L12" s="44">
        <f>'[4]كشف النقاط'!I166</f>
        <v>41</v>
      </c>
      <c r="M12" s="37">
        <f t="shared" si="3"/>
        <v>4</v>
      </c>
      <c r="N12" s="45">
        <f t="shared" si="4"/>
        <v>12.308823529411764</v>
      </c>
      <c r="O12" s="46">
        <f t="shared" si="5"/>
        <v>17</v>
      </c>
      <c r="P12" s="44">
        <f>'[4]كشف النقاط'!I215</f>
        <v>37.5</v>
      </c>
      <c r="Q12" s="37">
        <f t="shared" si="6"/>
        <v>3</v>
      </c>
      <c r="R12" s="44">
        <f>'[4]كشف النقاط'!I264</f>
        <v>33</v>
      </c>
      <c r="S12" s="37">
        <f t="shared" si="7"/>
        <v>3</v>
      </c>
      <c r="T12" s="44">
        <f>'[4]كشف النقاط'!I318</f>
        <v>38.25</v>
      </c>
      <c r="U12" s="37">
        <f t="shared" si="8"/>
        <v>3</v>
      </c>
      <c r="V12" s="45">
        <f t="shared" si="9"/>
        <v>12.083333333333334</v>
      </c>
      <c r="W12" s="46">
        <f t="shared" si="10"/>
        <v>9</v>
      </c>
      <c r="X12" s="47">
        <f>'[4]كشف النقاط'!I369</f>
        <v>16</v>
      </c>
      <c r="Y12" s="37">
        <f t="shared" si="11"/>
        <v>0</v>
      </c>
      <c r="Z12" s="44">
        <f>'[4]كشف النقاط'!I421</f>
        <v>15.25</v>
      </c>
      <c r="AA12" s="37">
        <f t="shared" si="12"/>
        <v>1</v>
      </c>
      <c r="AB12" s="44">
        <f t="shared" si="13"/>
        <v>10.416666666666666</v>
      </c>
      <c r="AC12" s="84">
        <f t="shared" si="14"/>
        <v>3</v>
      </c>
      <c r="AD12" s="44">
        <f>'[4]كشف النقاط'!I471</f>
        <v>6</v>
      </c>
      <c r="AE12" s="150">
        <f t="shared" si="15"/>
        <v>0</v>
      </c>
      <c r="AF12" s="44">
        <f t="shared" si="16"/>
        <v>6</v>
      </c>
      <c r="AG12" s="84">
        <f t="shared" si="16"/>
        <v>0</v>
      </c>
      <c r="AH12" s="44">
        <f t="shared" si="17"/>
        <v>11.841666666666667</v>
      </c>
      <c r="AI12" s="49">
        <f t="shared" si="18"/>
        <v>30</v>
      </c>
      <c r="AJ12" s="85"/>
      <c r="AK12" s="86" t="str">
        <f>IF('[4]كشف النقاط'!H12+'[4]كشف النقاط'!H64+'[4]كشف النقاط'!H115+'[4]كشف النقاط'!H166+'[4]كشف النقاط'!H215+'[4]كشف النقاط'!H264+'[4]كشف النقاط'!H318+'[4]كشف النقاط'!H369+'[4]كشف النقاط'!H421+'[4]كشف النقاط'!H471&gt;0,"انقاذ"," ")</f>
        <v xml:space="preserve"> </v>
      </c>
    </row>
    <row r="13" spans="2:37" ht="14.1" customHeight="1">
      <c r="B13" s="147">
        <v>5</v>
      </c>
      <c r="C13" s="82" t="s">
        <v>261</v>
      </c>
      <c r="D13" s="82" t="s">
        <v>262</v>
      </c>
      <c r="E13" s="151"/>
      <c r="F13" s="44">
        <f>'[4]كشف النقاط'!I13</f>
        <v>57.5</v>
      </c>
      <c r="G13" s="37">
        <f t="shared" si="0"/>
        <v>5</v>
      </c>
      <c r="H13" s="44">
        <f>'[4]كشف النقاط'!I65</f>
        <v>47</v>
      </c>
      <c r="I13" s="37">
        <f t="shared" si="1"/>
        <v>4</v>
      </c>
      <c r="J13" s="44">
        <f>'[4]كشف النقاط'!I116</f>
        <v>55</v>
      </c>
      <c r="K13" s="37">
        <f t="shared" si="2"/>
        <v>4</v>
      </c>
      <c r="L13" s="44">
        <f>'[4]كشف النقاط'!I167</f>
        <v>55</v>
      </c>
      <c r="M13" s="37">
        <f t="shared" si="3"/>
        <v>4</v>
      </c>
      <c r="N13" s="45">
        <f t="shared" si="4"/>
        <v>12.617647058823529</v>
      </c>
      <c r="O13" s="46">
        <f t="shared" si="5"/>
        <v>17</v>
      </c>
      <c r="P13" s="44">
        <f>'[4]كشف النقاط'!I216</f>
        <v>42</v>
      </c>
      <c r="Q13" s="37">
        <f t="shared" si="6"/>
        <v>3</v>
      </c>
      <c r="R13" s="44">
        <f>'[4]كشف النقاط'!I265</f>
        <v>36</v>
      </c>
      <c r="S13" s="37">
        <f t="shared" si="7"/>
        <v>3</v>
      </c>
      <c r="T13" s="44">
        <f>'[4]كشف النقاط'!I319</f>
        <v>38.25</v>
      </c>
      <c r="U13" s="37">
        <f t="shared" si="8"/>
        <v>3</v>
      </c>
      <c r="V13" s="45">
        <f t="shared" si="9"/>
        <v>12.916666666666666</v>
      </c>
      <c r="W13" s="46">
        <f t="shared" si="10"/>
        <v>9</v>
      </c>
      <c r="X13" s="47">
        <f>'[4]كشف النقاط'!I370</f>
        <v>26</v>
      </c>
      <c r="Y13" s="37">
        <f t="shared" si="11"/>
        <v>2</v>
      </c>
      <c r="Z13" s="44">
        <f>'[4]كشف النقاط'!I422</f>
        <v>5.25</v>
      </c>
      <c r="AA13" s="37">
        <f t="shared" si="12"/>
        <v>0</v>
      </c>
      <c r="AB13" s="44">
        <f t="shared" si="13"/>
        <v>10.416666666666666</v>
      </c>
      <c r="AC13" s="84">
        <f t="shared" si="14"/>
        <v>3</v>
      </c>
      <c r="AD13" s="44">
        <f>'[4]كشف النقاط'!I472</f>
        <v>14.5</v>
      </c>
      <c r="AE13" s="150">
        <f t="shared" si="15"/>
        <v>1</v>
      </c>
      <c r="AF13" s="44">
        <f t="shared" si="16"/>
        <v>14.5</v>
      </c>
      <c r="AG13" s="84">
        <f t="shared" si="16"/>
        <v>1</v>
      </c>
      <c r="AH13" s="44">
        <f t="shared" si="17"/>
        <v>12.55</v>
      </c>
      <c r="AI13" s="49">
        <f t="shared" si="18"/>
        <v>30</v>
      </c>
      <c r="AJ13" s="85"/>
      <c r="AK13" s="86" t="str">
        <f>IF('[4]كشف النقاط'!H13+'[4]كشف النقاط'!H65+'[4]كشف النقاط'!H116+'[4]كشف النقاط'!H167+'[4]كشف النقاط'!H216+'[4]كشف النقاط'!H265+'[4]كشف النقاط'!H319+'[4]كشف النقاط'!H370+'[4]كشف النقاط'!H422+'[4]كشف النقاط'!H472&gt;0,"انقاذ"," ")</f>
        <v xml:space="preserve"> </v>
      </c>
    </row>
    <row r="14" spans="2:37" ht="14.1" customHeight="1">
      <c r="B14" s="147">
        <v>6</v>
      </c>
      <c r="C14" s="120" t="s">
        <v>263</v>
      </c>
      <c r="D14" s="120" t="s">
        <v>264</v>
      </c>
      <c r="E14" s="151"/>
      <c r="F14" s="44">
        <f>'[4]كشف النقاط'!I14</f>
        <v>73.125</v>
      </c>
      <c r="G14" s="37">
        <f t="shared" si="0"/>
        <v>5</v>
      </c>
      <c r="H14" s="44">
        <f>'[4]كشف النقاط'!I66</f>
        <v>58</v>
      </c>
      <c r="I14" s="37">
        <f t="shared" si="1"/>
        <v>4</v>
      </c>
      <c r="J14" s="44">
        <f>'[4]كشف النقاط'!I117</f>
        <v>57</v>
      </c>
      <c r="K14" s="37">
        <f t="shared" si="2"/>
        <v>4</v>
      </c>
      <c r="L14" s="44">
        <f>'[4]كشف النقاط'!I168</f>
        <v>75</v>
      </c>
      <c r="M14" s="37">
        <f t="shared" si="3"/>
        <v>4</v>
      </c>
      <c r="N14" s="45">
        <f t="shared" si="4"/>
        <v>15.477941176470589</v>
      </c>
      <c r="O14" s="46">
        <f t="shared" si="5"/>
        <v>17</v>
      </c>
      <c r="P14" s="44">
        <f>'[4]كشف النقاط'!I217</f>
        <v>52.5</v>
      </c>
      <c r="Q14" s="37">
        <f t="shared" si="6"/>
        <v>3</v>
      </c>
      <c r="R14" s="44">
        <f>'[4]كشف النقاط'!I266</f>
        <v>48</v>
      </c>
      <c r="S14" s="37">
        <f t="shared" si="7"/>
        <v>3</v>
      </c>
      <c r="T14" s="44">
        <f>'[4]كشف النقاط'!I320</f>
        <v>47.25</v>
      </c>
      <c r="U14" s="37">
        <f t="shared" si="8"/>
        <v>3</v>
      </c>
      <c r="V14" s="45">
        <f t="shared" si="9"/>
        <v>16.416666666666668</v>
      </c>
      <c r="W14" s="46">
        <f t="shared" si="10"/>
        <v>9</v>
      </c>
      <c r="X14" s="47">
        <f>'[4]كشف النقاط'!I371</f>
        <v>30</v>
      </c>
      <c r="Y14" s="37">
        <f t="shared" si="11"/>
        <v>2</v>
      </c>
      <c r="Z14" s="44">
        <f>'[4]كشف النقاط'!I423</f>
        <v>15.5</v>
      </c>
      <c r="AA14" s="37">
        <f t="shared" si="12"/>
        <v>1</v>
      </c>
      <c r="AB14" s="44">
        <f t="shared" si="13"/>
        <v>15.166666666666666</v>
      </c>
      <c r="AC14" s="84">
        <f t="shared" si="14"/>
        <v>3</v>
      </c>
      <c r="AD14" s="44">
        <f>'[4]كشف النقاط'!I473</f>
        <v>15</v>
      </c>
      <c r="AE14" s="150">
        <f t="shared" si="15"/>
        <v>1</v>
      </c>
      <c r="AF14" s="44">
        <f t="shared" si="16"/>
        <v>15</v>
      </c>
      <c r="AG14" s="84">
        <f t="shared" si="16"/>
        <v>1</v>
      </c>
      <c r="AH14" s="44">
        <f t="shared" si="17"/>
        <v>15.7125</v>
      </c>
      <c r="AI14" s="49">
        <f t="shared" si="18"/>
        <v>30</v>
      </c>
      <c r="AJ14" s="85"/>
      <c r="AK14" s="86" t="str">
        <f>IF('[4]كشف النقاط'!H14+'[4]كشف النقاط'!H66+'[4]كشف النقاط'!H117+'[4]كشف النقاط'!H168+'[4]كشف النقاط'!H217+'[4]كشف النقاط'!H266+'[4]كشف النقاط'!H320+'[4]كشف النقاط'!H371+'[4]كشف النقاط'!H423+'[4]كشف النقاط'!H473&gt;0,"انقاذ"," ")</f>
        <v xml:space="preserve"> </v>
      </c>
    </row>
    <row r="15" spans="2:37" ht="14.1" customHeight="1">
      <c r="B15" s="147">
        <v>7</v>
      </c>
      <c r="C15" s="154" t="s">
        <v>265</v>
      </c>
      <c r="D15" s="154" t="s">
        <v>266</v>
      </c>
      <c r="E15" s="151"/>
      <c r="F15" s="44">
        <f>'[4]كشف النقاط'!I15</f>
        <v>62.5</v>
      </c>
      <c r="G15" s="37">
        <f t="shared" si="0"/>
        <v>5</v>
      </c>
      <c r="H15" s="44">
        <f>'[4]كشف النقاط'!I67</f>
        <v>48</v>
      </c>
      <c r="I15" s="37">
        <f t="shared" si="1"/>
        <v>4</v>
      </c>
      <c r="J15" s="44">
        <f>'[4]كشف النقاط'!I118</f>
        <v>46</v>
      </c>
      <c r="K15" s="37">
        <f t="shared" si="2"/>
        <v>4</v>
      </c>
      <c r="L15" s="44">
        <f>'[4]كشف النقاط'!I169</f>
        <v>71</v>
      </c>
      <c r="M15" s="37">
        <f t="shared" si="3"/>
        <v>4</v>
      </c>
      <c r="N15" s="45">
        <f t="shared" si="4"/>
        <v>13.382352941176471</v>
      </c>
      <c r="O15" s="46">
        <f t="shared" si="5"/>
        <v>17</v>
      </c>
      <c r="P15" s="44">
        <f>'[4]كشف النقاط'!I218</f>
        <v>39</v>
      </c>
      <c r="Q15" s="37">
        <f t="shared" si="6"/>
        <v>3</v>
      </c>
      <c r="R15" s="44">
        <f>'[4]كشف النقاط'!I267</f>
        <v>45</v>
      </c>
      <c r="S15" s="37">
        <f t="shared" si="7"/>
        <v>3</v>
      </c>
      <c r="T15" s="44">
        <f>'[4]كشف النقاط'!I321</f>
        <v>43.5</v>
      </c>
      <c r="U15" s="37">
        <f t="shared" si="8"/>
        <v>3</v>
      </c>
      <c r="V15" s="45">
        <f t="shared" si="9"/>
        <v>14.166666666666666</v>
      </c>
      <c r="W15" s="46">
        <f t="shared" si="10"/>
        <v>9</v>
      </c>
      <c r="X15" s="47">
        <f>'[4]كشف النقاط'!I372</f>
        <v>23</v>
      </c>
      <c r="Y15" s="37">
        <f t="shared" si="11"/>
        <v>2</v>
      </c>
      <c r="Z15" s="44">
        <f>'[4]كشف النقاط'!I424</f>
        <v>5.25</v>
      </c>
      <c r="AA15" s="37">
        <f t="shared" si="12"/>
        <v>0</v>
      </c>
      <c r="AB15" s="44">
        <f t="shared" si="13"/>
        <v>9.4166666666666661</v>
      </c>
      <c r="AC15" s="84">
        <f t="shared" si="14"/>
        <v>2</v>
      </c>
      <c r="AD15" s="44">
        <f>'[4]كشف النقاط'!I474</f>
        <v>13</v>
      </c>
      <c r="AE15" s="150">
        <f t="shared" si="15"/>
        <v>1</v>
      </c>
      <c r="AF15" s="44">
        <f t="shared" si="16"/>
        <v>13</v>
      </c>
      <c r="AG15" s="84">
        <f t="shared" si="16"/>
        <v>1</v>
      </c>
      <c r="AH15" s="44">
        <f t="shared" si="17"/>
        <v>13.208333333333334</v>
      </c>
      <c r="AI15" s="49">
        <f t="shared" si="18"/>
        <v>30</v>
      </c>
      <c r="AJ15" s="85"/>
      <c r="AK15" s="86" t="str">
        <f>IF('[4]كشف النقاط'!H15+'[4]كشف النقاط'!H67+'[4]كشف النقاط'!H118+'[4]كشف النقاط'!H169+'[4]كشف النقاط'!H218+'[4]كشف النقاط'!H267+'[4]كشف النقاط'!H321+'[4]كشف النقاط'!H372+'[4]كشف النقاط'!H424+'[4]كشف النقاط'!H474&gt;0,"انقاذ"," ")</f>
        <v xml:space="preserve"> </v>
      </c>
    </row>
    <row r="16" spans="2:37" ht="14.1" customHeight="1">
      <c r="B16" s="147">
        <v>8</v>
      </c>
      <c r="C16" s="148" t="s">
        <v>267</v>
      </c>
      <c r="D16" s="148" t="s">
        <v>268</v>
      </c>
      <c r="E16" s="155"/>
      <c r="F16" s="44">
        <f>'[4]كشف النقاط'!I16</f>
        <v>61.25</v>
      </c>
      <c r="G16" s="37">
        <f t="shared" si="0"/>
        <v>5</v>
      </c>
      <c r="H16" s="44">
        <f>'[4]كشف النقاط'!I68</f>
        <v>44</v>
      </c>
      <c r="I16" s="37">
        <f t="shared" si="1"/>
        <v>4</v>
      </c>
      <c r="J16" s="44">
        <f>'[4]كشف النقاط'!I119</f>
        <v>46</v>
      </c>
      <c r="K16" s="37">
        <f t="shared" si="2"/>
        <v>4</v>
      </c>
      <c r="L16" s="44">
        <f>'[4]كشف النقاط'!I170</f>
        <v>50</v>
      </c>
      <c r="M16" s="37">
        <f t="shared" si="3"/>
        <v>4</v>
      </c>
      <c r="N16" s="45">
        <f t="shared" si="4"/>
        <v>11.838235294117647</v>
      </c>
      <c r="O16" s="46">
        <f t="shared" si="5"/>
        <v>17</v>
      </c>
      <c r="P16" s="44">
        <f>'[4]كشف النقاط'!I219</f>
        <v>36</v>
      </c>
      <c r="Q16" s="37">
        <f t="shared" si="6"/>
        <v>3</v>
      </c>
      <c r="R16" s="44">
        <f>'[4]كشف النقاط'!I268</f>
        <v>30</v>
      </c>
      <c r="S16" s="37">
        <f t="shared" si="7"/>
        <v>3</v>
      </c>
      <c r="T16" s="44">
        <f>'[4]كشف النقاط'!I322</f>
        <v>38.25</v>
      </c>
      <c r="U16" s="37">
        <f t="shared" si="8"/>
        <v>3</v>
      </c>
      <c r="V16" s="45">
        <f t="shared" si="9"/>
        <v>11.583333333333334</v>
      </c>
      <c r="W16" s="46">
        <f t="shared" si="10"/>
        <v>9</v>
      </c>
      <c r="X16" s="47">
        <f>'[4]كشف النقاط'!I373</f>
        <v>18</v>
      </c>
      <c r="Y16" s="37">
        <f t="shared" si="11"/>
        <v>0</v>
      </c>
      <c r="Z16" s="44">
        <f>'[4]كشف النقاط'!I425</f>
        <v>5.25</v>
      </c>
      <c r="AA16" s="37">
        <f t="shared" si="12"/>
        <v>0</v>
      </c>
      <c r="AB16" s="44">
        <f t="shared" si="13"/>
        <v>7.75</v>
      </c>
      <c r="AC16" s="84">
        <f t="shared" si="14"/>
        <v>0</v>
      </c>
      <c r="AD16" s="44">
        <f>'[4]كشف النقاط'!I475</f>
        <v>12.5</v>
      </c>
      <c r="AE16" s="150">
        <f t="shared" si="15"/>
        <v>1</v>
      </c>
      <c r="AF16" s="44">
        <f t="shared" si="16"/>
        <v>12.5</v>
      </c>
      <c r="AG16" s="84">
        <f t="shared" si="16"/>
        <v>1</v>
      </c>
      <c r="AH16" s="44">
        <f t="shared" si="17"/>
        <v>11.375</v>
      </c>
      <c r="AI16" s="49">
        <f t="shared" si="18"/>
        <v>30</v>
      </c>
      <c r="AJ16" s="85"/>
      <c r="AK16" s="86" t="str">
        <f>IF('[4]كشف النقاط'!H16+'[4]كشف النقاط'!H68+'[4]كشف النقاط'!H119+'[4]كشف النقاط'!H170+'[4]كشف النقاط'!H219+'[4]كشف النقاط'!H268+'[4]كشف النقاط'!H322+'[4]كشف النقاط'!H373+'[4]كشف النقاط'!H425+'[4]كشف النقاط'!H475&gt;0,"انقاذ"," ")</f>
        <v xml:space="preserve"> </v>
      </c>
    </row>
    <row r="17" spans="2:37" ht="14.1" customHeight="1">
      <c r="B17" s="147">
        <v>9</v>
      </c>
      <c r="C17" s="148" t="s">
        <v>269</v>
      </c>
      <c r="D17" s="148" t="s">
        <v>270</v>
      </c>
      <c r="E17" s="156"/>
      <c r="F17" s="44">
        <f>'[4]كشف النقاط'!I17</f>
        <v>55</v>
      </c>
      <c r="G17" s="37">
        <f t="shared" si="0"/>
        <v>5</v>
      </c>
      <c r="H17" s="44">
        <f>'[4]كشف النقاط'!I69</f>
        <v>38</v>
      </c>
      <c r="I17" s="37">
        <f t="shared" si="1"/>
        <v>0</v>
      </c>
      <c r="J17" s="44">
        <f>'[4]كشف النقاط'!I120</f>
        <v>34</v>
      </c>
      <c r="K17" s="37">
        <f t="shared" si="2"/>
        <v>0</v>
      </c>
      <c r="L17" s="44">
        <f>'[4]كشف النقاط'!I171</f>
        <v>24</v>
      </c>
      <c r="M17" s="37">
        <f t="shared" si="3"/>
        <v>0</v>
      </c>
      <c r="N17" s="45">
        <f t="shared" si="4"/>
        <v>8.882352941176471</v>
      </c>
      <c r="O17" s="46">
        <f t="shared" si="5"/>
        <v>5</v>
      </c>
      <c r="P17" s="44">
        <f>'[4]كشف النقاط'!I220</f>
        <v>30</v>
      </c>
      <c r="Q17" s="37">
        <f t="shared" si="6"/>
        <v>3</v>
      </c>
      <c r="R17" s="44">
        <f>'[4]كشف النقاط'!I269</f>
        <v>6</v>
      </c>
      <c r="S17" s="37">
        <f t="shared" si="7"/>
        <v>0</v>
      </c>
      <c r="T17" s="44">
        <f>'[4]كشف النقاط'!I323</f>
        <v>31.5</v>
      </c>
      <c r="U17" s="37">
        <f t="shared" si="8"/>
        <v>3</v>
      </c>
      <c r="V17" s="45">
        <f t="shared" si="9"/>
        <v>7.5</v>
      </c>
      <c r="W17" s="46">
        <f t="shared" si="10"/>
        <v>6</v>
      </c>
      <c r="X17" s="47">
        <f>'[4]كشف النقاط'!I374</f>
        <v>16</v>
      </c>
      <c r="Y17" s="37">
        <f t="shared" si="11"/>
        <v>0</v>
      </c>
      <c r="Z17" s="44">
        <f>'[4]كشف النقاط'!I426</f>
        <v>6.25</v>
      </c>
      <c r="AA17" s="37">
        <f t="shared" si="12"/>
        <v>0</v>
      </c>
      <c r="AB17" s="44">
        <f t="shared" si="13"/>
        <v>7.416666666666667</v>
      </c>
      <c r="AC17" s="84">
        <f t="shared" si="14"/>
        <v>0</v>
      </c>
      <c r="AD17" s="44">
        <f>'[4]كشف النقاط'!I476</f>
        <v>5</v>
      </c>
      <c r="AE17" s="150">
        <f t="shared" si="15"/>
        <v>0</v>
      </c>
      <c r="AF17" s="44">
        <f t="shared" si="16"/>
        <v>5</v>
      </c>
      <c r="AG17" s="84">
        <f t="shared" si="16"/>
        <v>0</v>
      </c>
      <c r="AH17" s="44">
        <f t="shared" si="17"/>
        <v>8.1916666666666664</v>
      </c>
      <c r="AI17" s="49">
        <f t="shared" si="18"/>
        <v>11</v>
      </c>
      <c r="AJ17" s="85"/>
      <c r="AK17" s="86" t="str">
        <f>IF('[4]كشف النقاط'!H17+'[4]كشف النقاط'!H69+'[4]كشف النقاط'!H120+'[4]كشف النقاط'!H171+'[4]كشف النقاط'!H220+'[4]كشف النقاط'!H269+'[4]كشف النقاط'!H323+'[4]كشف النقاط'!H374+'[4]كشف النقاط'!H426+'[4]كشف النقاط'!H476&gt;0,"انقاذ"," ")</f>
        <v xml:space="preserve"> </v>
      </c>
    </row>
    <row r="18" spans="2:37" ht="14.1" customHeight="1">
      <c r="B18" s="147">
        <v>10</v>
      </c>
      <c r="C18" s="148" t="s">
        <v>271</v>
      </c>
      <c r="D18" s="148" t="s">
        <v>272</v>
      </c>
      <c r="E18" s="156"/>
      <c r="F18" s="44">
        <f>'[4]كشف النقاط'!I18</f>
        <v>56.25</v>
      </c>
      <c r="G18" s="37">
        <f t="shared" si="0"/>
        <v>5</v>
      </c>
      <c r="H18" s="44">
        <f>'[4]كشف النقاط'!I70</f>
        <v>38</v>
      </c>
      <c r="I18" s="37">
        <f t="shared" si="1"/>
        <v>0</v>
      </c>
      <c r="J18" s="44">
        <f>'[4]كشف النقاط'!I121</f>
        <v>47</v>
      </c>
      <c r="K18" s="37">
        <f t="shared" si="2"/>
        <v>4</v>
      </c>
      <c r="L18" s="44">
        <f>'[4]كشف النقاط'!I172</f>
        <v>54</v>
      </c>
      <c r="M18" s="37">
        <f t="shared" si="3"/>
        <v>4</v>
      </c>
      <c r="N18" s="45">
        <f t="shared" si="4"/>
        <v>11.485294117647058</v>
      </c>
      <c r="O18" s="46">
        <f t="shared" si="5"/>
        <v>17</v>
      </c>
      <c r="P18" s="44">
        <f>'[4]كشف النقاط'!I221</f>
        <v>39</v>
      </c>
      <c r="Q18" s="37">
        <f t="shared" si="6"/>
        <v>3</v>
      </c>
      <c r="R18" s="44">
        <f>'[4]كشف النقاط'!I270</f>
        <v>19.5</v>
      </c>
      <c r="S18" s="37">
        <f t="shared" si="7"/>
        <v>0</v>
      </c>
      <c r="T18" s="44">
        <f>'[4]كشف النقاط'!I324</f>
        <v>43.5</v>
      </c>
      <c r="U18" s="37">
        <f t="shared" si="8"/>
        <v>3</v>
      </c>
      <c r="V18" s="45">
        <f t="shared" si="9"/>
        <v>11.333333333333334</v>
      </c>
      <c r="W18" s="46">
        <f t="shared" si="10"/>
        <v>9</v>
      </c>
      <c r="X18" s="47">
        <f>'[4]كشف النقاط'!I375</f>
        <v>18</v>
      </c>
      <c r="Y18" s="37">
        <f t="shared" si="11"/>
        <v>0</v>
      </c>
      <c r="Z18" s="44">
        <f>'[4]كشف النقاط'!I427</f>
        <v>5.75</v>
      </c>
      <c r="AA18" s="37">
        <f t="shared" si="12"/>
        <v>0</v>
      </c>
      <c r="AB18" s="44">
        <f t="shared" si="13"/>
        <v>7.916666666666667</v>
      </c>
      <c r="AC18" s="84">
        <f t="shared" si="14"/>
        <v>0</v>
      </c>
      <c r="AD18" s="44">
        <f>'[4]كشف النقاط'!I477</f>
        <v>10.25</v>
      </c>
      <c r="AE18" s="150">
        <f t="shared" si="15"/>
        <v>1</v>
      </c>
      <c r="AF18" s="44">
        <f t="shared" si="16"/>
        <v>10.25</v>
      </c>
      <c r="AG18" s="84">
        <f t="shared" si="16"/>
        <v>1</v>
      </c>
      <c r="AH18" s="44">
        <f t="shared" si="17"/>
        <v>11.041666666666666</v>
      </c>
      <c r="AI18" s="49">
        <f t="shared" si="18"/>
        <v>30</v>
      </c>
      <c r="AJ18" s="85"/>
      <c r="AK18" s="86" t="str">
        <f>IF('[4]كشف النقاط'!H18+'[4]كشف النقاط'!H70+'[4]كشف النقاط'!H121+'[4]كشف النقاط'!H172+'[4]كشف النقاط'!H221+'[4]كشف النقاط'!H270+'[4]كشف النقاط'!H324+'[4]كشف النقاط'!H375+'[4]كشف النقاط'!H427+'[4]كشف النقاط'!H477&gt;0,"انقاذ"," ")</f>
        <v xml:space="preserve"> </v>
      </c>
    </row>
    <row r="19" spans="2:37" ht="14.1" customHeight="1">
      <c r="B19" s="147">
        <v>11</v>
      </c>
      <c r="C19" s="148" t="s">
        <v>273</v>
      </c>
      <c r="D19" s="148" t="s">
        <v>274</v>
      </c>
      <c r="E19" s="131"/>
      <c r="F19" s="44">
        <f>'[4]كشف النقاط'!I19</f>
        <v>27.5</v>
      </c>
      <c r="G19" s="37">
        <f t="shared" si="0"/>
        <v>0</v>
      </c>
      <c r="H19" s="44">
        <f>'[4]كشف النقاط'!I71</f>
        <v>0</v>
      </c>
      <c r="I19" s="37">
        <f t="shared" si="1"/>
        <v>0</v>
      </c>
      <c r="J19" s="44">
        <f>'[4]كشف النقاط'!I122</f>
        <v>0</v>
      </c>
      <c r="K19" s="37">
        <f t="shared" si="2"/>
        <v>0</v>
      </c>
      <c r="L19" s="44">
        <f>'[4]كشف النقاط'!I173</f>
        <v>0</v>
      </c>
      <c r="M19" s="37">
        <f t="shared" si="3"/>
        <v>0</v>
      </c>
      <c r="N19" s="45">
        <f t="shared" si="4"/>
        <v>1.6176470588235294</v>
      </c>
      <c r="O19" s="46">
        <f t="shared" si="5"/>
        <v>0</v>
      </c>
      <c r="P19" s="44">
        <f>'[4]كشف النقاط'!I222</f>
        <v>0</v>
      </c>
      <c r="Q19" s="37">
        <f t="shared" si="6"/>
        <v>0</v>
      </c>
      <c r="R19" s="44">
        <f>'[4]كشف النقاط'!I271</f>
        <v>0</v>
      </c>
      <c r="S19" s="37">
        <f t="shared" si="7"/>
        <v>0</v>
      </c>
      <c r="T19" s="44">
        <f>'[4]كشف النقاط'!I325</f>
        <v>0</v>
      </c>
      <c r="U19" s="37">
        <f t="shared" si="8"/>
        <v>0</v>
      </c>
      <c r="V19" s="45">
        <f t="shared" si="9"/>
        <v>0</v>
      </c>
      <c r="W19" s="46">
        <f t="shared" si="10"/>
        <v>0</v>
      </c>
      <c r="X19" s="47">
        <f>'[4]كشف النقاط'!I376</f>
        <v>0</v>
      </c>
      <c r="Y19" s="37">
        <f t="shared" si="11"/>
        <v>0</v>
      </c>
      <c r="Z19" s="44">
        <f>'[4]كشف النقاط'!I428</f>
        <v>0</v>
      </c>
      <c r="AA19" s="37">
        <f t="shared" si="12"/>
        <v>0</v>
      </c>
      <c r="AB19" s="44">
        <f t="shared" si="13"/>
        <v>0</v>
      </c>
      <c r="AC19" s="84">
        <f t="shared" si="14"/>
        <v>0</v>
      </c>
      <c r="AD19" s="44">
        <f>'[4]كشف النقاط'!I478</f>
        <v>0</v>
      </c>
      <c r="AE19" s="150">
        <f t="shared" si="15"/>
        <v>0</v>
      </c>
      <c r="AF19" s="44">
        <f t="shared" si="16"/>
        <v>0</v>
      </c>
      <c r="AG19" s="84">
        <f t="shared" si="16"/>
        <v>0</v>
      </c>
      <c r="AH19" s="44">
        <f t="shared" si="17"/>
        <v>0.91666666666666663</v>
      </c>
      <c r="AI19" s="49">
        <f t="shared" si="18"/>
        <v>0</v>
      </c>
      <c r="AJ19" s="85"/>
      <c r="AK19" s="86" t="str">
        <f>IF('[4]كشف النقاط'!H19+'[4]كشف النقاط'!H71+'[4]كشف النقاط'!H122+'[4]كشف النقاط'!H173+'[4]كشف النقاط'!H222+'[4]كشف النقاط'!H271+'[4]كشف النقاط'!H325+'[4]كشف النقاط'!H376+'[4]كشف النقاط'!H428+'[4]كشف النقاط'!H478&gt;0,"انقاذ"," ")</f>
        <v xml:space="preserve"> </v>
      </c>
    </row>
    <row r="20" spans="2:37" ht="14.1" customHeight="1">
      <c r="B20" s="147">
        <v>12</v>
      </c>
      <c r="C20" s="120" t="s">
        <v>275</v>
      </c>
      <c r="D20" s="120" t="s">
        <v>276</v>
      </c>
      <c r="E20" s="156"/>
      <c r="F20" s="44">
        <f>'[4]كشف النقاط'!I20</f>
        <v>60</v>
      </c>
      <c r="G20" s="37">
        <f t="shared" si="0"/>
        <v>5</v>
      </c>
      <c r="H20" s="44">
        <f>'[4]كشف النقاط'!I72</f>
        <v>51</v>
      </c>
      <c r="I20" s="37">
        <f t="shared" si="1"/>
        <v>4</v>
      </c>
      <c r="J20" s="44">
        <f>'[4]كشف النقاط'!I123</f>
        <v>56</v>
      </c>
      <c r="K20" s="37">
        <f t="shared" si="2"/>
        <v>4</v>
      </c>
      <c r="L20" s="44">
        <f>'[4]كشف النقاط'!I174</f>
        <v>65</v>
      </c>
      <c r="M20" s="37">
        <f t="shared" si="3"/>
        <v>4</v>
      </c>
      <c r="N20" s="45">
        <f t="shared" si="4"/>
        <v>13.647058823529411</v>
      </c>
      <c r="O20" s="46">
        <f t="shared" si="5"/>
        <v>17</v>
      </c>
      <c r="P20" s="44">
        <f>'[4]كشف النقاط'!I223</f>
        <v>42</v>
      </c>
      <c r="Q20" s="37">
        <f t="shared" si="6"/>
        <v>3</v>
      </c>
      <c r="R20" s="44">
        <f>'[4]كشف النقاط'!I272</f>
        <v>30</v>
      </c>
      <c r="S20" s="37">
        <f t="shared" si="7"/>
        <v>3</v>
      </c>
      <c r="T20" s="44">
        <f>'[4]كشف النقاط'!I326</f>
        <v>47.25</v>
      </c>
      <c r="U20" s="37">
        <f t="shared" si="8"/>
        <v>3</v>
      </c>
      <c r="V20" s="45">
        <f t="shared" si="9"/>
        <v>13.25</v>
      </c>
      <c r="W20" s="46">
        <f t="shared" si="10"/>
        <v>9</v>
      </c>
      <c r="X20" s="47">
        <f>'[4]كشف النقاط'!I377</f>
        <v>29</v>
      </c>
      <c r="Y20" s="37">
        <f t="shared" si="11"/>
        <v>2</v>
      </c>
      <c r="Z20" s="44">
        <f>'[4]كشف النقاط'!I429</f>
        <v>10</v>
      </c>
      <c r="AA20" s="37">
        <f t="shared" si="12"/>
        <v>1</v>
      </c>
      <c r="AB20" s="44">
        <f t="shared" si="13"/>
        <v>13</v>
      </c>
      <c r="AC20" s="84">
        <f t="shared" si="14"/>
        <v>3</v>
      </c>
      <c r="AD20" s="44">
        <f>'[4]كشف النقاط'!I479</f>
        <v>13.25</v>
      </c>
      <c r="AE20" s="150">
        <f t="shared" si="15"/>
        <v>1</v>
      </c>
      <c r="AF20" s="44">
        <f t="shared" si="16"/>
        <v>13.25</v>
      </c>
      <c r="AG20" s="84">
        <f t="shared" si="16"/>
        <v>1</v>
      </c>
      <c r="AH20" s="44">
        <f t="shared" si="17"/>
        <v>13.45</v>
      </c>
      <c r="AI20" s="49">
        <f t="shared" si="18"/>
        <v>30</v>
      </c>
      <c r="AJ20" s="85"/>
      <c r="AK20" s="86" t="str">
        <f>IF('[4]كشف النقاط'!H20+'[4]كشف النقاط'!H72+'[4]كشف النقاط'!H123+'[4]كشف النقاط'!H174+'[4]كشف النقاط'!H223+'[4]كشف النقاط'!H272+'[4]كشف النقاط'!H326+'[4]كشف النقاط'!H377+'[4]كشف النقاط'!H429+'[4]كشف النقاط'!H479&gt;0,"انقاذ"," ")</f>
        <v xml:space="preserve"> </v>
      </c>
    </row>
    <row r="21" spans="2:37" ht="14.1" customHeight="1">
      <c r="B21" s="147">
        <v>13</v>
      </c>
      <c r="C21" s="148" t="s">
        <v>277</v>
      </c>
      <c r="D21" s="148" t="s">
        <v>278</v>
      </c>
      <c r="E21" s="156"/>
      <c r="F21" s="44">
        <f>'[4]كشف النقاط'!I21</f>
        <v>60</v>
      </c>
      <c r="G21" s="37">
        <f t="shared" si="0"/>
        <v>5</v>
      </c>
      <c r="H21" s="44">
        <f>'[4]كشف النقاط'!I73</f>
        <v>48</v>
      </c>
      <c r="I21" s="37">
        <f t="shared" si="1"/>
        <v>4</v>
      </c>
      <c r="J21" s="44">
        <f>'[4]كشف النقاط'!I124</f>
        <v>47</v>
      </c>
      <c r="K21" s="37">
        <f t="shared" si="2"/>
        <v>4</v>
      </c>
      <c r="L21" s="44">
        <f>'[4]كشف النقاط'!I175</f>
        <v>65</v>
      </c>
      <c r="M21" s="37">
        <f t="shared" si="3"/>
        <v>4</v>
      </c>
      <c r="N21" s="45">
        <f t="shared" si="4"/>
        <v>12.941176470588236</v>
      </c>
      <c r="O21" s="46">
        <f t="shared" si="5"/>
        <v>17</v>
      </c>
      <c r="P21" s="44">
        <f>'[4]كشف النقاط'!I224</f>
        <v>45</v>
      </c>
      <c r="Q21" s="37">
        <f t="shared" si="6"/>
        <v>3</v>
      </c>
      <c r="R21" s="44">
        <f>'[4]كشف النقاط'!I273</f>
        <v>30</v>
      </c>
      <c r="S21" s="37">
        <f t="shared" si="7"/>
        <v>3</v>
      </c>
      <c r="T21" s="44">
        <f>'[4]كشف النقاط'!I327</f>
        <v>42.75</v>
      </c>
      <c r="U21" s="37">
        <f t="shared" si="8"/>
        <v>3</v>
      </c>
      <c r="V21" s="45">
        <f t="shared" si="9"/>
        <v>13.083333333333334</v>
      </c>
      <c r="W21" s="46">
        <f t="shared" si="10"/>
        <v>9</v>
      </c>
      <c r="X21" s="47">
        <f>'[4]كشف النقاط'!I378</f>
        <v>26</v>
      </c>
      <c r="Y21" s="37">
        <f t="shared" si="11"/>
        <v>2</v>
      </c>
      <c r="Z21" s="44">
        <f>'[4]كشف النقاط'!I430</f>
        <v>6.75</v>
      </c>
      <c r="AA21" s="37">
        <f t="shared" si="12"/>
        <v>0</v>
      </c>
      <c r="AB21" s="44">
        <f t="shared" si="13"/>
        <v>10.916666666666666</v>
      </c>
      <c r="AC21" s="84">
        <f t="shared" si="14"/>
        <v>3</v>
      </c>
      <c r="AD21" s="44">
        <f>'[4]كشف النقاط'!I480</f>
        <v>12</v>
      </c>
      <c r="AE21" s="150">
        <f t="shared" si="15"/>
        <v>1</v>
      </c>
      <c r="AF21" s="44">
        <f t="shared" si="16"/>
        <v>12</v>
      </c>
      <c r="AG21" s="84">
        <f t="shared" si="16"/>
        <v>1</v>
      </c>
      <c r="AH21" s="44">
        <f t="shared" si="17"/>
        <v>12.75</v>
      </c>
      <c r="AI21" s="49">
        <f t="shared" si="18"/>
        <v>30</v>
      </c>
      <c r="AJ21" s="85"/>
      <c r="AK21" s="86" t="str">
        <f>IF('[4]كشف النقاط'!H21+'[4]كشف النقاط'!H73+'[4]كشف النقاط'!H124+'[4]كشف النقاط'!H175+'[4]كشف النقاط'!H224+'[4]كشف النقاط'!H273+'[4]كشف النقاط'!H327+'[4]كشف النقاط'!H378+'[4]كشف النقاط'!H430+'[4]كشف النقاط'!H480&gt;0,"انقاذ"," ")</f>
        <v xml:space="preserve"> </v>
      </c>
    </row>
    <row r="22" spans="2:37" ht="14.1" customHeight="1">
      <c r="B22" s="147">
        <v>14</v>
      </c>
      <c r="C22" s="148" t="s">
        <v>279</v>
      </c>
      <c r="D22" s="148" t="s">
        <v>114</v>
      </c>
      <c r="E22" s="156"/>
      <c r="F22" s="44">
        <f>'[4]كشف النقاط'!I22</f>
        <v>70</v>
      </c>
      <c r="G22" s="37">
        <f t="shared" si="0"/>
        <v>5</v>
      </c>
      <c r="H22" s="44">
        <f>'[4]كشف النقاط'!I74</f>
        <v>40</v>
      </c>
      <c r="I22" s="37">
        <f t="shared" si="1"/>
        <v>4</v>
      </c>
      <c r="J22" s="44">
        <f>'[4]كشف النقاط'!I125</f>
        <v>48</v>
      </c>
      <c r="K22" s="37">
        <f t="shared" si="2"/>
        <v>4</v>
      </c>
      <c r="L22" s="44">
        <f>'[4]كشف النقاط'!I176</f>
        <v>48</v>
      </c>
      <c r="M22" s="37">
        <f t="shared" si="3"/>
        <v>4</v>
      </c>
      <c r="N22" s="45">
        <f t="shared" si="4"/>
        <v>12.117647058823529</v>
      </c>
      <c r="O22" s="46">
        <f t="shared" si="5"/>
        <v>17</v>
      </c>
      <c r="P22" s="44">
        <f>'[4]كشف النقاط'!I225</f>
        <v>33</v>
      </c>
      <c r="Q22" s="37">
        <f t="shared" si="6"/>
        <v>3</v>
      </c>
      <c r="R22" s="44">
        <f>'[4]كشف النقاط'!I274</f>
        <v>9</v>
      </c>
      <c r="S22" s="37">
        <f t="shared" si="7"/>
        <v>0</v>
      </c>
      <c r="T22" s="44">
        <f>'[4]كشف النقاط'!I328</f>
        <v>30</v>
      </c>
      <c r="U22" s="37">
        <f t="shared" si="8"/>
        <v>3</v>
      </c>
      <c r="V22" s="45">
        <f t="shared" si="9"/>
        <v>8</v>
      </c>
      <c r="W22" s="46">
        <f t="shared" si="10"/>
        <v>6</v>
      </c>
      <c r="X22" s="47">
        <f>'[4]كشف النقاط'!I379</f>
        <v>18</v>
      </c>
      <c r="Y22" s="37">
        <f t="shared" si="11"/>
        <v>0</v>
      </c>
      <c r="Z22" s="44">
        <f>'[4]كشف النقاط'!I431</f>
        <v>7.5</v>
      </c>
      <c r="AA22" s="37">
        <f t="shared" si="12"/>
        <v>0</v>
      </c>
      <c r="AB22" s="44">
        <f t="shared" si="13"/>
        <v>8.5</v>
      </c>
      <c r="AC22" s="84">
        <f t="shared" si="14"/>
        <v>0</v>
      </c>
      <c r="AD22" s="44">
        <f>'[4]كشف النقاط'!I481</f>
        <v>11</v>
      </c>
      <c r="AE22" s="150">
        <f t="shared" si="15"/>
        <v>1</v>
      </c>
      <c r="AF22" s="44">
        <f t="shared" si="16"/>
        <v>11</v>
      </c>
      <c r="AG22" s="84">
        <f t="shared" si="16"/>
        <v>1</v>
      </c>
      <c r="AH22" s="44">
        <f t="shared" si="17"/>
        <v>10.483333333333333</v>
      </c>
      <c r="AI22" s="49">
        <f t="shared" si="18"/>
        <v>30</v>
      </c>
      <c r="AJ22" s="85"/>
      <c r="AK22" s="86" t="str">
        <f>IF('[4]كشف النقاط'!H22+'[4]كشف النقاط'!H74+'[4]كشف النقاط'!H125+'[4]كشف النقاط'!H176+'[4]كشف النقاط'!H225+'[4]كشف النقاط'!H274+'[4]كشف النقاط'!H328+'[4]كشف النقاط'!H379+'[4]كشف النقاط'!H431+'[4]كشف النقاط'!H481&gt;0,"انقاذ"," ")</f>
        <v xml:space="preserve"> </v>
      </c>
    </row>
    <row r="23" spans="2:37" ht="14.1" customHeight="1">
      <c r="B23" s="147">
        <v>15</v>
      </c>
      <c r="C23" s="82" t="s">
        <v>280</v>
      </c>
      <c r="D23" s="82" t="s">
        <v>281</v>
      </c>
      <c r="E23" s="131"/>
      <c r="F23" s="44">
        <f>'[4]كشف النقاط'!I23</f>
        <v>47.5</v>
      </c>
      <c r="G23" s="37">
        <f t="shared" si="0"/>
        <v>0</v>
      </c>
      <c r="H23" s="44">
        <f>'[4]كشف النقاط'!I75</f>
        <v>48</v>
      </c>
      <c r="I23" s="37">
        <f t="shared" si="1"/>
        <v>4</v>
      </c>
      <c r="J23" s="44">
        <f>'[4]كشف النقاط'!I126</f>
        <v>43</v>
      </c>
      <c r="K23" s="37">
        <f t="shared" si="2"/>
        <v>4</v>
      </c>
      <c r="L23" s="44">
        <f>'[4]كشف النقاط'!I177</f>
        <v>42</v>
      </c>
      <c r="M23" s="37">
        <f t="shared" si="3"/>
        <v>4</v>
      </c>
      <c r="N23" s="45">
        <f t="shared" si="4"/>
        <v>10.617647058823529</v>
      </c>
      <c r="O23" s="46">
        <f t="shared" si="5"/>
        <v>17</v>
      </c>
      <c r="P23" s="44">
        <f>'[4]كشف النقاط'!I226</f>
        <v>18</v>
      </c>
      <c r="Q23" s="37">
        <f t="shared" si="6"/>
        <v>0</v>
      </c>
      <c r="R23" s="44">
        <f>'[4]كشف النقاط'!I275</f>
        <v>33</v>
      </c>
      <c r="S23" s="37">
        <f t="shared" si="7"/>
        <v>3</v>
      </c>
      <c r="T23" s="44">
        <f>'[4]كشف النقاط'!I329</f>
        <v>37.5</v>
      </c>
      <c r="U23" s="37">
        <f t="shared" si="8"/>
        <v>3</v>
      </c>
      <c r="V23" s="45">
        <f t="shared" si="9"/>
        <v>9.8333333333333339</v>
      </c>
      <c r="W23" s="46">
        <f t="shared" si="10"/>
        <v>6</v>
      </c>
      <c r="X23" s="47">
        <f>'[4]كشف النقاط'!I380</f>
        <v>11</v>
      </c>
      <c r="Y23" s="37">
        <f t="shared" si="11"/>
        <v>0</v>
      </c>
      <c r="Z23" s="44">
        <f>'[4]كشف النقاط'!I432</f>
        <v>11</v>
      </c>
      <c r="AA23" s="37">
        <f t="shared" si="12"/>
        <v>1</v>
      </c>
      <c r="AB23" s="44">
        <f t="shared" si="13"/>
        <v>7.333333333333333</v>
      </c>
      <c r="AC23" s="84">
        <f t="shared" si="14"/>
        <v>1</v>
      </c>
      <c r="AD23" s="44">
        <f>'[4]كشف النقاط'!I482</f>
        <v>4</v>
      </c>
      <c r="AE23" s="150">
        <f t="shared" si="15"/>
        <v>0</v>
      </c>
      <c r="AF23" s="44">
        <f t="shared" si="16"/>
        <v>4</v>
      </c>
      <c r="AG23" s="84">
        <f t="shared" si="16"/>
        <v>0</v>
      </c>
      <c r="AH23" s="44">
        <f t="shared" si="17"/>
        <v>9.8333333333333339</v>
      </c>
      <c r="AI23" s="49">
        <f t="shared" si="18"/>
        <v>24</v>
      </c>
      <c r="AJ23" s="85"/>
      <c r="AK23" s="86" t="str">
        <f>IF('[4]كشف النقاط'!H23+'[4]كشف النقاط'!H75+'[4]كشف النقاط'!H126+'[4]كشف النقاط'!H177+'[4]كشف النقاط'!H226+'[4]كشف النقاط'!H275+'[4]كشف النقاط'!H329+'[4]كشف النقاط'!H380+'[4]كشف النقاط'!H432+'[4]كشف النقاط'!H482&gt;0,"انقاذ"," ")</f>
        <v xml:space="preserve"> </v>
      </c>
    </row>
    <row r="24" spans="2:37" ht="14.1" customHeight="1">
      <c r="B24" s="147">
        <v>16</v>
      </c>
      <c r="C24" s="120" t="s">
        <v>282</v>
      </c>
      <c r="D24" s="120" t="s">
        <v>283</v>
      </c>
      <c r="E24" s="131"/>
      <c r="F24" s="44">
        <f>'[4]كشف النقاط'!I24</f>
        <v>73.125</v>
      </c>
      <c r="G24" s="37">
        <f t="shared" si="0"/>
        <v>5</v>
      </c>
      <c r="H24" s="44">
        <f>'[4]كشف النقاط'!I76</f>
        <v>60</v>
      </c>
      <c r="I24" s="37">
        <f t="shared" si="1"/>
        <v>4</v>
      </c>
      <c r="J24" s="44">
        <f>'[4]كشف النقاط'!I127</f>
        <v>58</v>
      </c>
      <c r="K24" s="37">
        <f t="shared" si="2"/>
        <v>4</v>
      </c>
      <c r="L24" s="44">
        <f>'[4]كشف النقاط'!I178</f>
        <v>75</v>
      </c>
      <c r="M24" s="37">
        <f t="shared" si="3"/>
        <v>4</v>
      </c>
      <c r="N24" s="45">
        <f t="shared" si="4"/>
        <v>15.654411764705882</v>
      </c>
      <c r="O24" s="46">
        <f t="shared" si="5"/>
        <v>17</v>
      </c>
      <c r="P24" s="44">
        <f>'[4]كشف النقاط'!I227</f>
        <v>48</v>
      </c>
      <c r="Q24" s="37">
        <f t="shared" si="6"/>
        <v>3</v>
      </c>
      <c r="R24" s="44">
        <f>'[4]كشف النقاط'!I276</f>
        <v>52.5</v>
      </c>
      <c r="S24" s="37">
        <f t="shared" si="7"/>
        <v>3</v>
      </c>
      <c r="T24" s="44">
        <f>'[4]كشف النقاط'!I330</f>
        <v>49.5</v>
      </c>
      <c r="U24" s="37">
        <f t="shared" si="8"/>
        <v>3</v>
      </c>
      <c r="V24" s="45">
        <f t="shared" si="9"/>
        <v>16.666666666666668</v>
      </c>
      <c r="W24" s="46">
        <f t="shared" si="10"/>
        <v>9</v>
      </c>
      <c r="X24" s="47">
        <f>'[4]كشف النقاط'!I381</f>
        <v>30</v>
      </c>
      <c r="Y24" s="37">
        <f t="shared" si="11"/>
        <v>2</v>
      </c>
      <c r="Z24" s="44">
        <f>'[4]كشف النقاط'!I433</f>
        <v>15.75</v>
      </c>
      <c r="AA24" s="37">
        <f t="shared" si="12"/>
        <v>1</v>
      </c>
      <c r="AB24" s="44">
        <f t="shared" si="13"/>
        <v>15.25</v>
      </c>
      <c r="AC24" s="84">
        <f t="shared" si="14"/>
        <v>3</v>
      </c>
      <c r="AD24" s="44">
        <f>'[4]كشف النقاط'!I483</f>
        <v>13.5</v>
      </c>
      <c r="AE24" s="150">
        <f t="shared" si="15"/>
        <v>1</v>
      </c>
      <c r="AF24" s="44">
        <f t="shared" si="16"/>
        <v>13.5</v>
      </c>
      <c r="AG24" s="84">
        <f t="shared" si="16"/>
        <v>1</v>
      </c>
      <c r="AH24" s="44">
        <f t="shared" si="17"/>
        <v>15.845833333333333</v>
      </c>
      <c r="AI24" s="49">
        <f t="shared" si="18"/>
        <v>30</v>
      </c>
      <c r="AJ24" s="85"/>
      <c r="AK24" s="86" t="str">
        <f>IF('[4]كشف النقاط'!H24+'[4]كشف النقاط'!H76+'[4]كشف النقاط'!H127+'[4]كشف النقاط'!H178+'[4]كشف النقاط'!H227+'[4]كشف النقاط'!H276+'[4]كشف النقاط'!H330+'[4]كشف النقاط'!H381+'[4]كشف النقاط'!H433+'[4]كشف النقاط'!H483&gt;0,"انقاذ"," ")</f>
        <v xml:space="preserve"> </v>
      </c>
    </row>
    <row r="25" spans="2:37" ht="14.1" customHeight="1">
      <c r="B25" s="147">
        <v>17</v>
      </c>
      <c r="C25" s="148" t="s">
        <v>284</v>
      </c>
      <c r="D25" s="148" t="s">
        <v>285</v>
      </c>
      <c r="E25" s="131"/>
      <c r="F25" s="44">
        <f>'[4]كشف النقاط'!I25</f>
        <v>55.3</v>
      </c>
      <c r="G25" s="37">
        <f t="shared" si="0"/>
        <v>5</v>
      </c>
      <c r="H25" s="44">
        <f>'[4]كشف النقاط'!I77</f>
        <v>45</v>
      </c>
      <c r="I25" s="37">
        <f t="shared" si="1"/>
        <v>4</v>
      </c>
      <c r="J25" s="44">
        <f>'[4]كشف النقاط'!I128</f>
        <v>40</v>
      </c>
      <c r="K25" s="37">
        <f t="shared" si="2"/>
        <v>4</v>
      </c>
      <c r="L25" s="44">
        <f>'[4]كشف النقاط'!I179</f>
        <v>50</v>
      </c>
      <c r="M25" s="37">
        <f t="shared" si="3"/>
        <v>4</v>
      </c>
      <c r="N25" s="45">
        <f t="shared" si="4"/>
        <v>11.194117647058825</v>
      </c>
      <c r="O25" s="46">
        <f t="shared" si="5"/>
        <v>17</v>
      </c>
      <c r="P25" s="44">
        <f>'[4]كشف النقاط'!I228</f>
        <v>34.5</v>
      </c>
      <c r="Q25" s="37">
        <f t="shared" si="6"/>
        <v>3</v>
      </c>
      <c r="R25" s="44">
        <f>'[4]كشف النقاط'!I277</f>
        <v>21</v>
      </c>
      <c r="S25" s="37">
        <f t="shared" si="7"/>
        <v>0</v>
      </c>
      <c r="T25" s="44">
        <f>'[4]كشف النقاط'!I331</f>
        <v>30</v>
      </c>
      <c r="U25" s="37">
        <f t="shared" si="8"/>
        <v>3</v>
      </c>
      <c r="V25" s="45">
        <f t="shared" si="9"/>
        <v>9.5</v>
      </c>
      <c r="W25" s="46">
        <f t="shared" si="10"/>
        <v>6</v>
      </c>
      <c r="X25" s="47">
        <f>'[4]كشف النقاط'!I382</f>
        <v>11</v>
      </c>
      <c r="Y25" s="37">
        <f t="shared" si="11"/>
        <v>0</v>
      </c>
      <c r="Z25" s="44">
        <f>'[4]كشف النقاط'!I434</f>
        <v>5.25</v>
      </c>
      <c r="AA25" s="37">
        <f t="shared" si="12"/>
        <v>0</v>
      </c>
      <c r="AB25" s="44">
        <f t="shared" si="13"/>
        <v>5.416666666666667</v>
      </c>
      <c r="AC25" s="84">
        <f t="shared" si="14"/>
        <v>0</v>
      </c>
      <c r="AD25" s="44">
        <f>'[4]كشف النقاط'!I484</f>
        <v>8</v>
      </c>
      <c r="AE25" s="150">
        <f t="shared" si="15"/>
        <v>0</v>
      </c>
      <c r="AF25" s="44">
        <f t="shared" si="16"/>
        <v>8</v>
      </c>
      <c r="AG25" s="84">
        <f t="shared" si="16"/>
        <v>0</v>
      </c>
      <c r="AH25" s="44">
        <f t="shared" si="17"/>
        <v>10.001666666666667</v>
      </c>
      <c r="AI25" s="49">
        <f t="shared" si="18"/>
        <v>30</v>
      </c>
      <c r="AJ25" s="85"/>
      <c r="AK25" s="86" t="str">
        <f>IF('[4]كشف النقاط'!H25+'[4]كشف النقاط'!H77+'[4]كشف النقاط'!H128+'[4]كشف النقاط'!H179+'[4]كشف النقاط'!H228+'[4]كشف النقاط'!H277+'[4]كشف النقاط'!H331+'[4]كشف النقاط'!H382+'[4]كشف النقاط'!H434+'[4]كشف النقاط'!H484&gt;0,"انقاذ"," ")</f>
        <v>انقاذ</v>
      </c>
    </row>
    <row r="26" spans="2:37" ht="14.1" customHeight="1">
      <c r="B26" s="147">
        <v>18</v>
      </c>
      <c r="C26" s="148" t="s">
        <v>286</v>
      </c>
      <c r="D26" s="148" t="s">
        <v>150</v>
      </c>
      <c r="E26" s="131"/>
      <c r="F26" s="44">
        <f>'[4]كشف النقاط'!I26</f>
        <v>60</v>
      </c>
      <c r="G26" s="37">
        <f t="shared" si="0"/>
        <v>5</v>
      </c>
      <c r="H26" s="44">
        <f>'[4]كشف النقاط'!I78</f>
        <v>46</v>
      </c>
      <c r="I26" s="37">
        <f t="shared" si="1"/>
        <v>4</v>
      </c>
      <c r="J26" s="44">
        <f>'[4]كشف النقاط'!I129</f>
        <v>45</v>
      </c>
      <c r="K26" s="37">
        <f t="shared" si="2"/>
        <v>4</v>
      </c>
      <c r="L26" s="44">
        <f>'[4]كشف النقاط'!I180</f>
        <v>58</v>
      </c>
      <c r="M26" s="37">
        <f t="shared" si="3"/>
        <v>4</v>
      </c>
      <c r="N26" s="45">
        <f t="shared" si="4"/>
        <v>12.294117647058824</v>
      </c>
      <c r="O26" s="46">
        <f t="shared" si="5"/>
        <v>17</v>
      </c>
      <c r="P26" s="44">
        <f>'[4]كشف النقاط'!I229</f>
        <v>34.5</v>
      </c>
      <c r="Q26" s="37">
        <f t="shared" si="6"/>
        <v>3</v>
      </c>
      <c r="R26" s="44">
        <f>'[4]كشف النقاط'!I278</f>
        <v>22.5</v>
      </c>
      <c r="S26" s="37">
        <f t="shared" si="7"/>
        <v>0</v>
      </c>
      <c r="T26" s="44">
        <f>'[4]كشف النقاط'!I332</f>
        <v>30.75</v>
      </c>
      <c r="U26" s="37">
        <f t="shared" si="8"/>
        <v>3</v>
      </c>
      <c r="V26" s="45">
        <f t="shared" si="9"/>
        <v>9.75</v>
      </c>
      <c r="W26" s="46">
        <f t="shared" si="10"/>
        <v>6</v>
      </c>
      <c r="X26" s="47">
        <f>'[4]كشف النقاط'!I383</f>
        <v>23</v>
      </c>
      <c r="Y26" s="37">
        <f t="shared" si="11"/>
        <v>2</v>
      </c>
      <c r="Z26" s="44">
        <f>'[4]كشف النقاط'!I435</f>
        <v>5.25</v>
      </c>
      <c r="AA26" s="37">
        <f t="shared" si="12"/>
        <v>0</v>
      </c>
      <c r="AB26" s="44">
        <f t="shared" si="13"/>
        <v>9.4166666666666661</v>
      </c>
      <c r="AC26" s="84">
        <f t="shared" si="14"/>
        <v>2</v>
      </c>
      <c r="AD26" s="44">
        <f>'[4]كشف النقاط'!I485</f>
        <v>10.25</v>
      </c>
      <c r="AE26" s="150">
        <f t="shared" si="15"/>
        <v>1</v>
      </c>
      <c r="AF26" s="44">
        <f t="shared" si="16"/>
        <v>10.25</v>
      </c>
      <c r="AG26" s="84">
        <f t="shared" si="16"/>
        <v>1</v>
      </c>
      <c r="AH26" s="44">
        <f t="shared" si="17"/>
        <v>11.175000000000001</v>
      </c>
      <c r="AI26" s="49">
        <f t="shared" si="18"/>
        <v>30</v>
      </c>
      <c r="AJ26" s="85"/>
      <c r="AK26" s="86" t="str">
        <f>IF('[4]كشف النقاط'!H26+'[4]كشف النقاط'!H78+'[4]كشف النقاط'!H129+'[4]كشف النقاط'!H180+'[4]كشف النقاط'!H229+'[4]كشف النقاط'!H278+'[4]كشف النقاط'!H332+'[4]كشف النقاط'!H383+'[4]كشف النقاط'!H435+'[4]كشف النقاط'!H485&gt;0,"انقاذ"," ")</f>
        <v xml:space="preserve"> </v>
      </c>
    </row>
    <row r="27" spans="2:37" ht="14.1" customHeight="1">
      <c r="B27" s="147">
        <v>19</v>
      </c>
      <c r="C27" s="82" t="s">
        <v>287</v>
      </c>
      <c r="D27" s="82" t="s">
        <v>52</v>
      </c>
      <c r="E27" s="131"/>
      <c r="F27" s="44">
        <f>'[4]كشف النقاط'!I27</f>
        <v>62.5</v>
      </c>
      <c r="G27" s="37">
        <f t="shared" si="0"/>
        <v>5</v>
      </c>
      <c r="H27" s="44">
        <f>'[4]كشف النقاط'!I79</f>
        <v>52</v>
      </c>
      <c r="I27" s="37">
        <f t="shared" si="1"/>
        <v>4</v>
      </c>
      <c r="J27" s="44">
        <f>'[4]كشف النقاط'!I130</f>
        <v>58</v>
      </c>
      <c r="K27" s="37">
        <f t="shared" si="2"/>
        <v>4</v>
      </c>
      <c r="L27" s="44">
        <f>'[4]كشف النقاط'!I181</f>
        <v>68</v>
      </c>
      <c r="M27" s="37">
        <f t="shared" si="3"/>
        <v>4</v>
      </c>
      <c r="N27" s="45">
        <f t="shared" si="4"/>
        <v>14.147058823529411</v>
      </c>
      <c r="O27" s="46">
        <f t="shared" si="5"/>
        <v>17</v>
      </c>
      <c r="P27" s="44">
        <f>'[4]كشف النقاط'!I230</f>
        <v>37.5</v>
      </c>
      <c r="Q27" s="37">
        <f t="shared" si="6"/>
        <v>3</v>
      </c>
      <c r="R27" s="44">
        <f>'[4]كشف النقاط'!I279</f>
        <v>43.5</v>
      </c>
      <c r="S27" s="37">
        <f t="shared" si="7"/>
        <v>3</v>
      </c>
      <c r="T27" s="44">
        <f>'[4]كشف النقاط'!I333</f>
        <v>42</v>
      </c>
      <c r="U27" s="37">
        <f t="shared" si="8"/>
        <v>3</v>
      </c>
      <c r="V27" s="45">
        <f t="shared" si="9"/>
        <v>13.666666666666666</v>
      </c>
      <c r="W27" s="46">
        <f t="shared" si="10"/>
        <v>9</v>
      </c>
      <c r="X27" s="47">
        <f>'[4]كشف النقاط'!I384</f>
        <v>26</v>
      </c>
      <c r="Y27" s="37">
        <f t="shared" si="11"/>
        <v>2</v>
      </c>
      <c r="Z27" s="44">
        <f>'[4]كشف النقاط'!I436</f>
        <v>11.5</v>
      </c>
      <c r="AA27" s="37">
        <f t="shared" si="12"/>
        <v>1</v>
      </c>
      <c r="AB27" s="44">
        <f t="shared" si="13"/>
        <v>12.5</v>
      </c>
      <c r="AC27" s="84">
        <f t="shared" si="14"/>
        <v>3</v>
      </c>
      <c r="AD27" s="44">
        <f>'[4]كشف النقاط'!I486</f>
        <v>13.5</v>
      </c>
      <c r="AE27" s="150">
        <f t="shared" si="15"/>
        <v>1</v>
      </c>
      <c r="AF27" s="44">
        <f t="shared" si="16"/>
        <v>13.5</v>
      </c>
      <c r="AG27" s="84">
        <f t="shared" si="16"/>
        <v>1</v>
      </c>
      <c r="AH27" s="44">
        <f t="shared" si="17"/>
        <v>13.816666666666666</v>
      </c>
      <c r="AI27" s="49">
        <f t="shared" si="18"/>
        <v>30</v>
      </c>
      <c r="AJ27" s="85"/>
      <c r="AK27" s="86" t="str">
        <f>IF('[4]كشف النقاط'!H27+'[4]كشف النقاط'!H79+'[4]كشف النقاط'!H130+'[4]كشف النقاط'!H181+'[4]كشف النقاط'!H230+'[4]كشف النقاط'!H279+'[4]كشف النقاط'!H333+'[4]كشف النقاط'!H384+'[4]كشف النقاط'!H436+'[4]كشف النقاط'!H486&gt;0,"انقاذ"," ")</f>
        <v xml:space="preserve"> </v>
      </c>
    </row>
    <row r="28" spans="2:37" ht="14.1" customHeight="1">
      <c r="B28" s="147">
        <v>20</v>
      </c>
      <c r="C28" s="148" t="s">
        <v>288</v>
      </c>
      <c r="D28" s="148" t="s">
        <v>278</v>
      </c>
      <c r="E28" s="131"/>
      <c r="F28" s="44">
        <f>'[4]كشف النقاط'!I28</f>
        <v>58.75</v>
      </c>
      <c r="G28" s="37">
        <f t="shared" si="0"/>
        <v>5</v>
      </c>
      <c r="H28" s="44">
        <f>'[4]كشف النقاط'!I80</f>
        <v>42</v>
      </c>
      <c r="I28" s="37">
        <f t="shared" si="1"/>
        <v>4</v>
      </c>
      <c r="J28" s="44">
        <f>'[4]كشف النقاط'!I131</f>
        <v>48</v>
      </c>
      <c r="K28" s="37">
        <f t="shared" si="2"/>
        <v>4</v>
      </c>
      <c r="L28" s="44">
        <f>'[4]كشف النقاط'!I182</f>
        <v>57</v>
      </c>
      <c r="M28" s="37">
        <f t="shared" si="3"/>
        <v>4</v>
      </c>
      <c r="N28" s="45">
        <f t="shared" si="4"/>
        <v>12.102941176470589</v>
      </c>
      <c r="O28" s="46">
        <f t="shared" si="5"/>
        <v>17</v>
      </c>
      <c r="P28" s="44">
        <f>'[4]كشف النقاط'!I231</f>
        <v>39</v>
      </c>
      <c r="Q28" s="37">
        <f t="shared" si="6"/>
        <v>3</v>
      </c>
      <c r="R28" s="44">
        <f>'[4]كشف النقاط'!I280</f>
        <v>6</v>
      </c>
      <c r="S28" s="37">
        <f t="shared" si="7"/>
        <v>0</v>
      </c>
      <c r="T28" s="44">
        <f>'[4]كشف النقاط'!I334</f>
        <v>30</v>
      </c>
      <c r="U28" s="37">
        <f t="shared" si="8"/>
        <v>3</v>
      </c>
      <c r="V28" s="45">
        <f t="shared" si="9"/>
        <v>8.3333333333333339</v>
      </c>
      <c r="W28" s="46">
        <f t="shared" si="10"/>
        <v>6</v>
      </c>
      <c r="X28" s="47">
        <f>'[4]كشف النقاط'!I385</f>
        <v>23</v>
      </c>
      <c r="Y28" s="37">
        <f t="shared" si="11"/>
        <v>2</v>
      </c>
      <c r="Z28" s="44">
        <f>'[4]كشف النقاط'!I437</f>
        <v>5.5</v>
      </c>
      <c r="AA28" s="37">
        <f t="shared" si="12"/>
        <v>0</v>
      </c>
      <c r="AB28" s="44">
        <f t="shared" si="13"/>
        <v>9.5</v>
      </c>
      <c r="AC28" s="84">
        <f t="shared" si="14"/>
        <v>2</v>
      </c>
      <c r="AD28" s="44">
        <f>'[4]كشف النقاط'!I487</f>
        <v>6</v>
      </c>
      <c r="AE28" s="150">
        <f t="shared" si="15"/>
        <v>0</v>
      </c>
      <c r="AF28" s="44">
        <f t="shared" si="16"/>
        <v>6</v>
      </c>
      <c r="AG28" s="84">
        <f t="shared" si="16"/>
        <v>0</v>
      </c>
      <c r="AH28" s="44">
        <f t="shared" si="17"/>
        <v>10.508333333333333</v>
      </c>
      <c r="AI28" s="49">
        <f t="shared" si="18"/>
        <v>30</v>
      </c>
      <c r="AJ28" s="85"/>
      <c r="AK28" s="86" t="str">
        <f>IF('[4]كشف النقاط'!H28+'[4]كشف النقاط'!H80+'[4]كشف النقاط'!H131+'[4]كشف النقاط'!H182+'[4]كشف النقاط'!H231+'[4]كشف النقاط'!H280+'[4]كشف النقاط'!H334+'[4]كشف النقاط'!H385+'[4]كشف النقاط'!H437+'[4]كشف النقاط'!H487&gt;0,"انقاذ"," ")</f>
        <v xml:space="preserve"> </v>
      </c>
    </row>
    <row r="29" spans="2:37" ht="14.1" customHeight="1">
      <c r="B29" s="147">
        <v>21</v>
      </c>
      <c r="C29" s="154" t="s">
        <v>289</v>
      </c>
      <c r="D29" s="154" t="s">
        <v>290</v>
      </c>
      <c r="E29" s="131"/>
      <c r="F29" s="44">
        <f>'[4]كشف النقاط'!I29</f>
        <v>61.25</v>
      </c>
      <c r="G29" s="37">
        <f t="shared" si="0"/>
        <v>5</v>
      </c>
      <c r="H29" s="44">
        <f>'[4]كشف النقاط'!I81</f>
        <v>42</v>
      </c>
      <c r="I29" s="37">
        <f t="shared" si="1"/>
        <v>4</v>
      </c>
      <c r="J29" s="44">
        <f>'[4]كشف النقاط'!I132</f>
        <v>55</v>
      </c>
      <c r="K29" s="37">
        <f t="shared" si="2"/>
        <v>4</v>
      </c>
      <c r="L29" s="44">
        <f>'[4]كشف النقاط'!I183</f>
        <v>61</v>
      </c>
      <c r="M29" s="37">
        <f t="shared" si="3"/>
        <v>4</v>
      </c>
      <c r="N29" s="45">
        <f t="shared" si="4"/>
        <v>12.897058823529411</v>
      </c>
      <c r="O29" s="46">
        <f t="shared" si="5"/>
        <v>17</v>
      </c>
      <c r="P29" s="44">
        <f>'[4]كشف النقاط'!I232</f>
        <v>30</v>
      </c>
      <c r="Q29" s="37">
        <f t="shared" si="6"/>
        <v>3</v>
      </c>
      <c r="R29" s="44">
        <f>'[4]كشف النقاط'!I281</f>
        <v>30</v>
      </c>
      <c r="S29" s="37">
        <f t="shared" si="7"/>
        <v>3</v>
      </c>
      <c r="T29" s="44">
        <f>'[4]كشف النقاط'!I335</f>
        <v>33</v>
      </c>
      <c r="U29" s="37">
        <f t="shared" si="8"/>
        <v>3</v>
      </c>
      <c r="V29" s="45">
        <f t="shared" si="9"/>
        <v>10.333333333333334</v>
      </c>
      <c r="W29" s="46">
        <f t="shared" si="10"/>
        <v>9</v>
      </c>
      <c r="X29" s="47">
        <f>'[4]كشف النقاط'!I386</f>
        <v>21</v>
      </c>
      <c r="Y29" s="37">
        <f t="shared" si="11"/>
        <v>2</v>
      </c>
      <c r="Z29" s="44">
        <f>'[4]كشف النقاط'!I438</f>
        <v>10</v>
      </c>
      <c r="AA29" s="37">
        <f t="shared" si="12"/>
        <v>1</v>
      </c>
      <c r="AB29" s="44">
        <f t="shared" si="13"/>
        <v>10.333333333333334</v>
      </c>
      <c r="AC29" s="84">
        <f t="shared" si="14"/>
        <v>3</v>
      </c>
      <c r="AD29" s="44">
        <f>'[4]كشف النقاط'!I488</f>
        <v>13.5</v>
      </c>
      <c r="AE29" s="150">
        <f t="shared" si="15"/>
        <v>1</v>
      </c>
      <c r="AF29" s="44">
        <f t="shared" si="16"/>
        <v>13.5</v>
      </c>
      <c r="AG29" s="84">
        <f t="shared" si="16"/>
        <v>1</v>
      </c>
      <c r="AH29" s="44">
        <f t="shared" si="17"/>
        <v>11.891666666666667</v>
      </c>
      <c r="AI29" s="49">
        <f t="shared" si="18"/>
        <v>30</v>
      </c>
      <c r="AJ29" s="85"/>
      <c r="AK29" s="86" t="str">
        <f>IF('[4]كشف النقاط'!H29+'[4]كشف النقاط'!H81+'[4]كشف النقاط'!H132+'[4]كشف النقاط'!H183+'[4]كشف النقاط'!H232+'[4]كشف النقاط'!H281+'[4]كشف النقاط'!H335+'[4]كشف النقاط'!H386+'[4]كشف النقاط'!H438+'[4]كشف النقاط'!H488&gt;0,"انقاذ"," ")</f>
        <v xml:space="preserve"> </v>
      </c>
    </row>
    <row r="30" spans="2:37" ht="14.1" customHeight="1">
      <c r="B30" s="147">
        <v>22</v>
      </c>
      <c r="C30" s="82" t="s">
        <v>291</v>
      </c>
      <c r="D30" s="82" t="s">
        <v>292</v>
      </c>
      <c r="E30" s="131"/>
      <c r="F30" s="44">
        <f>'[4]كشف النقاط'!I30</f>
        <v>30</v>
      </c>
      <c r="G30" s="37">
        <f t="shared" si="0"/>
        <v>0</v>
      </c>
      <c r="H30" s="44">
        <f>'[4]كشف النقاط'!I82</f>
        <v>0</v>
      </c>
      <c r="I30" s="37">
        <f t="shared" si="1"/>
        <v>0</v>
      </c>
      <c r="J30" s="44">
        <f>'[4]كشف النقاط'!I133</f>
        <v>0</v>
      </c>
      <c r="K30" s="37">
        <f t="shared" si="2"/>
        <v>0</v>
      </c>
      <c r="L30" s="44">
        <f>'[4]كشف النقاط'!I184</f>
        <v>0</v>
      </c>
      <c r="M30" s="37">
        <f t="shared" si="3"/>
        <v>0</v>
      </c>
      <c r="N30" s="45">
        <f t="shared" si="4"/>
        <v>1.7647058823529411</v>
      </c>
      <c r="O30" s="46">
        <f t="shared" si="5"/>
        <v>0</v>
      </c>
      <c r="P30" s="44">
        <f>'[4]كشف النقاط'!I233</f>
        <v>0</v>
      </c>
      <c r="Q30" s="37">
        <f t="shared" si="6"/>
        <v>0</v>
      </c>
      <c r="R30" s="44">
        <f>'[4]كشف النقاط'!I282</f>
        <v>0</v>
      </c>
      <c r="S30" s="37">
        <f t="shared" si="7"/>
        <v>0</v>
      </c>
      <c r="T30" s="44">
        <f>'[4]كشف النقاط'!I336</f>
        <v>0</v>
      </c>
      <c r="U30" s="37">
        <f t="shared" si="8"/>
        <v>0</v>
      </c>
      <c r="V30" s="45">
        <f t="shared" si="9"/>
        <v>0</v>
      </c>
      <c r="W30" s="46">
        <f t="shared" si="10"/>
        <v>0</v>
      </c>
      <c r="X30" s="47">
        <f>'[4]كشف النقاط'!I387</f>
        <v>0</v>
      </c>
      <c r="Y30" s="37">
        <f t="shared" si="11"/>
        <v>0</v>
      </c>
      <c r="Z30" s="44">
        <f>'[4]كشف النقاط'!I439</f>
        <v>0</v>
      </c>
      <c r="AA30" s="37">
        <f t="shared" si="12"/>
        <v>0</v>
      </c>
      <c r="AB30" s="44">
        <f t="shared" si="13"/>
        <v>0</v>
      </c>
      <c r="AC30" s="84">
        <f t="shared" si="14"/>
        <v>0</v>
      </c>
      <c r="AD30" s="44">
        <f>'[4]كشف النقاط'!I489</f>
        <v>0</v>
      </c>
      <c r="AE30" s="150">
        <f t="shared" si="15"/>
        <v>0</v>
      </c>
      <c r="AF30" s="44">
        <f t="shared" si="16"/>
        <v>0</v>
      </c>
      <c r="AG30" s="84">
        <f t="shared" si="16"/>
        <v>0</v>
      </c>
      <c r="AH30" s="44">
        <f t="shared" si="17"/>
        <v>1</v>
      </c>
      <c r="AI30" s="49">
        <f t="shared" si="18"/>
        <v>0</v>
      </c>
      <c r="AJ30" s="85"/>
      <c r="AK30" s="86" t="str">
        <f>IF('[4]كشف النقاط'!H30+'[4]كشف النقاط'!H82+'[4]كشف النقاط'!H133+'[4]كشف النقاط'!H184+'[4]كشف النقاط'!H233+'[4]كشف النقاط'!H282+'[4]كشف النقاط'!H336+'[4]كشف النقاط'!H387+'[4]كشف النقاط'!H439+'[4]كشف النقاط'!H489&gt;0,"انقاذ"," ")</f>
        <v xml:space="preserve"> </v>
      </c>
    </row>
    <row r="31" spans="2:37" ht="14.1" customHeight="1">
      <c r="B31" s="147">
        <v>23</v>
      </c>
      <c r="C31" s="91" t="s">
        <v>293</v>
      </c>
      <c r="D31" s="91" t="s">
        <v>294</v>
      </c>
      <c r="E31" s="131"/>
      <c r="F31" s="44">
        <f>'[4]كشف النقاط'!I31</f>
        <v>27.5</v>
      </c>
      <c r="G31" s="37">
        <f t="shared" si="0"/>
        <v>0</v>
      </c>
      <c r="H31" s="44">
        <f>'[4]كشف النقاط'!I83</f>
        <v>0</v>
      </c>
      <c r="I31" s="37">
        <f t="shared" si="1"/>
        <v>0</v>
      </c>
      <c r="J31" s="44">
        <f>'[4]كشف النقاط'!I134</f>
        <v>0</v>
      </c>
      <c r="K31" s="37">
        <f t="shared" si="2"/>
        <v>0</v>
      </c>
      <c r="L31" s="44">
        <f>'[4]كشف النقاط'!I185</f>
        <v>0</v>
      </c>
      <c r="M31" s="37">
        <f t="shared" si="3"/>
        <v>0</v>
      </c>
      <c r="N31" s="45">
        <f t="shared" si="4"/>
        <v>1.6176470588235294</v>
      </c>
      <c r="O31" s="46">
        <f t="shared" si="5"/>
        <v>0</v>
      </c>
      <c r="P31" s="44">
        <f>'[4]كشف النقاط'!I234</f>
        <v>0</v>
      </c>
      <c r="Q31" s="37">
        <f t="shared" si="6"/>
        <v>0</v>
      </c>
      <c r="R31" s="44">
        <f>'[4]كشف النقاط'!I283</f>
        <v>0</v>
      </c>
      <c r="S31" s="37">
        <f t="shared" si="7"/>
        <v>0</v>
      </c>
      <c r="T31" s="44">
        <f>'[4]كشف النقاط'!I337</f>
        <v>0</v>
      </c>
      <c r="U31" s="37">
        <f t="shared" si="8"/>
        <v>0</v>
      </c>
      <c r="V31" s="45">
        <f t="shared" si="9"/>
        <v>0</v>
      </c>
      <c r="W31" s="46">
        <f t="shared" si="10"/>
        <v>0</v>
      </c>
      <c r="X31" s="47">
        <f>'[4]كشف النقاط'!I388</f>
        <v>0</v>
      </c>
      <c r="Y31" s="37">
        <f t="shared" si="11"/>
        <v>0</v>
      </c>
      <c r="Z31" s="44">
        <f>'[4]كشف النقاط'!I440</f>
        <v>0</v>
      </c>
      <c r="AA31" s="37">
        <f t="shared" si="12"/>
        <v>0</v>
      </c>
      <c r="AB31" s="44">
        <f t="shared" si="13"/>
        <v>0</v>
      </c>
      <c r="AC31" s="84">
        <f t="shared" si="14"/>
        <v>0</v>
      </c>
      <c r="AD31" s="44">
        <f>'[4]كشف النقاط'!I490</f>
        <v>0</v>
      </c>
      <c r="AE31" s="150">
        <f t="shared" si="15"/>
        <v>0</v>
      </c>
      <c r="AF31" s="44">
        <f t="shared" si="16"/>
        <v>0</v>
      </c>
      <c r="AG31" s="84">
        <f t="shared" si="16"/>
        <v>0</v>
      </c>
      <c r="AH31" s="44">
        <f t="shared" si="17"/>
        <v>0.91666666666666663</v>
      </c>
      <c r="AI31" s="49">
        <f t="shared" si="18"/>
        <v>0</v>
      </c>
      <c r="AJ31" s="85"/>
      <c r="AK31" s="86" t="str">
        <f>IF('[4]كشف النقاط'!H31+'[4]كشف النقاط'!H83+'[4]كشف النقاط'!H134+'[4]كشف النقاط'!H185+'[4]كشف النقاط'!H234+'[4]كشف النقاط'!H283+'[4]كشف النقاط'!H337+'[4]كشف النقاط'!H388+'[4]كشف النقاط'!H440+'[4]كشف النقاط'!H490&gt;0,"انقاذ"," ")</f>
        <v xml:space="preserve"> </v>
      </c>
    </row>
    <row r="32" spans="2:37" ht="14.1" customHeight="1">
      <c r="B32" s="147">
        <v>24</v>
      </c>
      <c r="C32" s="148" t="s">
        <v>295</v>
      </c>
      <c r="D32" s="148" t="s">
        <v>296</v>
      </c>
      <c r="E32" s="131"/>
      <c r="F32" s="44">
        <f>'[4]كشف النقاط'!I32</f>
        <v>70</v>
      </c>
      <c r="G32" s="37">
        <f t="shared" si="0"/>
        <v>5</v>
      </c>
      <c r="H32" s="44">
        <f>'[4]كشف النقاط'!I84</f>
        <v>48</v>
      </c>
      <c r="I32" s="37">
        <f t="shared" si="1"/>
        <v>4</v>
      </c>
      <c r="J32" s="44">
        <f>'[4]كشف النقاط'!I135</f>
        <v>54</v>
      </c>
      <c r="K32" s="37">
        <f t="shared" si="2"/>
        <v>4</v>
      </c>
      <c r="L32" s="44">
        <f>'[4]كشف النقاط'!I186</f>
        <v>70</v>
      </c>
      <c r="M32" s="37">
        <f t="shared" si="3"/>
        <v>4</v>
      </c>
      <c r="N32" s="45">
        <f t="shared" si="4"/>
        <v>14.235294117647058</v>
      </c>
      <c r="O32" s="46">
        <f t="shared" si="5"/>
        <v>17</v>
      </c>
      <c r="P32" s="44">
        <f>'[4]كشف النقاط'!I235</f>
        <v>33</v>
      </c>
      <c r="Q32" s="37">
        <f t="shared" si="6"/>
        <v>3</v>
      </c>
      <c r="R32" s="44">
        <f>'[4]كشف النقاط'!I284</f>
        <v>36</v>
      </c>
      <c r="S32" s="37">
        <f t="shared" si="7"/>
        <v>3</v>
      </c>
      <c r="T32" s="44">
        <f>'[4]كشف النقاط'!I338</f>
        <v>48.75</v>
      </c>
      <c r="U32" s="37">
        <f t="shared" si="8"/>
        <v>3</v>
      </c>
      <c r="V32" s="45">
        <f t="shared" si="9"/>
        <v>13.083333333333334</v>
      </c>
      <c r="W32" s="46">
        <f t="shared" si="10"/>
        <v>9</v>
      </c>
      <c r="X32" s="47">
        <f>'[4]كشف النقاط'!I389</f>
        <v>28</v>
      </c>
      <c r="Y32" s="37">
        <f t="shared" si="11"/>
        <v>2</v>
      </c>
      <c r="Z32" s="44">
        <f>'[4]كشف النقاط'!I441</f>
        <v>11</v>
      </c>
      <c r="AA32" s="37">
        <f t="shared" si="12"/>
        <v>1</v>
      </c>
      <c r="AB32" s="44">
        <f t="shared" si="13"/>
        <v>13</v>
      </c>
      <c r="AC32" s="84">
        <f t="shared" si="14"/>
        <v>3</v>
      </c>
      <c r="AD32" s="44">
        <f>'[4]كشف النقاط'!I491</f>
        <v>12.5</v>
      </c>
      <c r="AE32" s="150">
        <f t="shared" si="15"/>
        <v>1</v>
      </c>
      <c r="AF32" s="44">
        <f t="shared" si="16"/>
        <v>12.5</v>
      </c>
      <c r="AG32" s="84">
        <f t="shared" si="16"/>
        <v>1</v>
      </c>
      <c r="AH32" s="44">
        <f t="shared" si="17"/>
        <v>13.708333333333334</v>
      </c>
      <c r="AI32" s="49">
        <f t="shared" si="18"/>
        <v>30</v>
      </c>
      <c r="AJ32" s="85"/>
      <c r="AK32" s="86" t="str">
        <f>IF('[4]كشف النقاط'!H32+'[4]كشف النقاط'!H84+'[4]كشف النقاط'!H135+'[4]كشف النقاط'!H186+'[4]كشف النقاط'!H235+'[4]كشف النقاط'!H284+'[4]كشف النقاط'!H338+'[4]كشف النقاط'!H389+'[4]كشف النقاط'!H441+'[4]كشف النقاط'!H491&gt;0,"انقاذ"," ")</f>
        <v xml:space="preserve"> </v>
      </c>
    </row>
    <row r="33" spans="2:37" ht="14.1" customHeight="1">
      <c r="B33" s="147">
        <v>25</v>
      </c>
      <c r="C33" s="152" t="s">
        <v>297</v>
      </c>
      <c r="D33" s="152" t="s">
        <v>124</v>
      </c>
      <c r="E33" s="131"/>
      <c r="F33" s="44">
        <f>'[4]كشف النقاط'!I33</f>
        <v>27.5</v>
      </c>
      <c r="G33" s="37">
        <f t="shared" si="0"/>
        <v>0</v>
      </c>
      <c r="H33" s="44">
        <f>'[4]كشف النقاط'!I85</f>
        <v>0</v>
      </c>
      <c r="I33" s="37">
        <f t="shared" si="1"/>
        <v>0</v>
      </c>
      <c r="J33" s="44">
        <f>'[4]كشف النقاط'!I136</f>
        <v>0</v>
      </c>
      <c r="K33" s="37">
        <f t="shared" si="2"/>
        <v>0</v>
      </c>
      <c r="L33" s="44">
        <f>'[4]كشف النقاط'!I187</f>
        <v>0</v>
      </c>
      <c r="M33" s="37">
        <f t="shared" si="3"/>
        <v>0</v>
      </c>
      <c r="N33" s="45">
        <f t="shared" si="4"/>
        <v>1.6176470588235294</v>
      </c>
      <c r="O33" s="46">
        <f t="shared" si="5"/>
        <v>0</v>
      </c>
      <c r="P33" s="44">
        <f>'[4]كشف النقاط'!I236</f>
        <v>0</v>
      </c>
      <c r="Q33" s="37">
        <f t="shared" si="6"/>
        <v>0</v>
      </c>
      <c r="R33" s="44">
        <f>'[4]كشف النقاط'!I285</f>
        <v>0</v>
      </c>
      <c r="S33" s="37">
        <f t="shared" si="7"/>
        <v>0</v>
      </c>
      <c r="T33" s="44">
        <f>'[4]كشف النقاط'!I339</f>
        <v>0</v>
      </c>
      <c r="U33" s="37">
        <f t="shared" si="8"/>
        <v>0</v>
      </c>
      <c r="V33" s="45">
        <f t="shared" si="9"/>
        <v>0</v>
      </c>
      <c r="W33" s="46">
        <f t="shared" si="10"/>
        <v>0</v>
      </c>
      <c r="X33" s="47">
        <f>'[4]كشف النقاط'!I390</f>
        <v>0</v>
      </c>
      <c r="Y33" s="37">
        <f t="shared" si="11"/>
        <v>0</v>
      </c>
      <c r="Z33" s="44">
        <f>'[4]كشف النقاط'!I442</f>
        <v>0</v>
      </c>
      <c r="AA33" s="37">
        <f t="shared" si="12"/>
        <v>0</v>
      </c>
      <c r="AB33" s="44">
        <f t="shared" si="13"/>
        <v>0</v>
      </c>
      <c r="AC33" s="84">
        <f t="shared" si="14"/>
        <v>0</v>
      </c>
      <c r="AD33" s="44">
        <f>'[4]كشف النقاط'!I492</f>
        <v>0</v>
      </c>
      <c r="AE33" s="150">
        <f t="shared" si="15"/>
        <v>0</v>
      </c>
      <c r="AF33" s="44">
        <f t="shared" si="16"/>
        <v>0</v>
      </c>
      <c r="AG33" s="84">
        <f t="shared" si="16"/>
        <v>0</v>
      </c>
      <c r="AH33" s="44">
        <f t="shared" si="17"/>
        <v>0.91666666666666663</v>
      </c>
      <c r="AI33" s="49">
        <f t="shared" si="18"/>
        <v>0</v>
      </c>
      <c r="AJ33" s="85"/>
      <c r="AK33" s="86" t="str">
        <f>IF('[4]كشف النقاط'!H33+'[4]كشف النقاط'!H85+'[4]كشف النقاط'!H136+'[4]كشف النقاط'!H187+'[4]كشف النقاط'!H236+'[4]كشف النقاط'!H285+'[4]كشف النقاط'!H339+'[4]كشف النقاط'!H390+'[4]كشف النقاط'!H442+'[4]كشف النقاط'!H492&gt;0,"انقاذ"," ")</f>
        <v xml:space="preserve"> </v>
      </c>
    </row>
    <row r="34" spans="2:37" ht="14.1" customHeight="1">
      <c r="B34" s="147">
        <v>26</v>
      </c>
      <c r="C34" s="157" t="s">
        <v>298</v>
      </c>
      <c r="D34" s="158" t="s">
        <v>299</v>
      </c>
      <c r="E34" s="131" t="s">
        <v>65</v>
      </c>
      <c r="F34" s="44">
        <f>'[4]كشف النقاط'!I34</f>
        <v>53.75</v>
      </c>
      <c r="G34" s="37">
        <f t="shared" si="0"/>
        <v>5</v>
      </c>
      <c r="H34" s="44">
        <f>'[4]كشف النقاط'!I86</f>
        <v>53.75</v>
      </c>
      <c r="I34" s="37">
        <f t="shared" si="1"/>
        <v>4</v>
      </c>
      <c r="J34" s="44">
        <f>'[4]كشف النقاط'!I137</f>
        <v>46</v>
      </c>
      <c r="K34" s="37">
        <f t="shared" si="2"/>
        <v>4</v>
      </c>
      <c r="L34" s="44">
        <f>'[4]كشف النقاط'!I188</f>
        <v>25</v>
      </c>
      <c r="M34" s="37">
        <f t="shared" si="3"/>
        <v>0</v>
      </c>
      <c r="N34" s="45">
        <f t="shared" si="4"/>
        <v>10.5</v>
      </c>
      <c r="O34" s="46">
        <f t="shared" si="5"/>
        <v>17</v>
      </c>
      <c r="P34" s="44">
        <f>'[4]كشف النقاط'!I237</f>
        <v>36</v>
      </c>
      <c r="Q34" s="37">
        <f t="shared" si="6"/>
        <v>3</v>
      </c>
      <c r="R34" s="44">
        <f>'[4]كشف النقاط'!I286</f>
        <v>27</v>
      </c>
      <c r="S34" s="37">
        <f t="shared" si="7"/>
        <v>0</v>
      </c>
      <c r="T34" s="44">
        <f>'[4]كشف النقاط'!I340</f>
        <v>33</v>
      </c>
      <c r="U34" s="37">
        <f t="shared" si="8"/>
        <v>3</v>
      </c>
      <c r="V34" s="45">
        <f t="shared" si="9"/>
        <v>10.666666666666666</v>
      </c>
      <c r="W34" s="46">
        <f t="shared" si="10"/>
        <v>9</v>
      </c>
      <c r="X34" s="47">
        <f>'[4]كشف النقاط'!I391</f>
        <v>7</v>
      </c>
      <c r="Y34" s="37">
        <f t="shared" si="11"/>
        <v>0</v>
      </c>
      <c r="Z34" s="44">
        <f>'[4]كشف النقاط'!I443</f>
        <v>8.5</v>
      </c>
      <c r="AA34" s="37">
        <f t="shared" si="12"/>
        <v>0</v>
      </c>
      <c r="AB34" s="44">
        <f t="shared" si="13"/>
        <v>5.166666666666667</v>
      </c>
      <c r="AC34" s="84">
        <f t="shared" si="14"/>
        <v>0</v>
      </c>
      <c r="AD34" s="44">
        <f>'[4]كشف النقاط'!I493</f>
        <v>10</v>
      </c>
      <c r="AE34" s="150">
        <f t="shared" si="15"/>
        <v>1</v>
      </c>
      <c r="AF34" s="44">
        <f t="shared" si="16"/>
        <v>10</v>
      </c>
      <c r="AG34" s="84">
        <f t="shared" si="16"/>
        <v>1</v>
      </c>
      <c r="AH34" s="44">
        <f t="shared" si="17"/>
        <v>10</v>
      </c>
      <c r="AI34" s="49">
        <f t="shared" si="18"/>
        <v>30</v>
      </c>
      <c r="AJ34" s="85" t="s">
        <v>300</v>
      </c>
      <c r="AK34" s="86"/>
    </row>
    <row r="35" spans="2:37" ht="14.1" customHeight="1">
      <c r="B35" s="147">
        <v>27</v>
      </c>
      <c r="C35" s="159" t="s">
        <v>301</v>
      </c>
      <c r="D35" s="160" t="s">
        <v>302</v>
      </c>
      <c r="E35" s="131" t="s">
        <v>65</v>
      </c>
      <c r="F35" s="44">
        <f>'[4]كشف النقاط'!I35</f>
        <v>57.5</v>
      </c>
      <c r="G35" s="37">
        <f t="shared" si="0"/>
        <v>5</v>
      </c>
      <c r="H35" s="44">
        <f>'[4]كشف النقاط'!I87</f>
        <v>59</v>
      </c>
      <c r="I35" s="37">
        <f t="shared" si="1"/>
        <v>4</v>
      </c>
      <c r="J35" s="44">
        <f>'[4]كشف النقاط'!I138</f>
        <v>44</v>
      </c>
      <c r="K35" s="37">
        <f t="shared" si="2"/>
        <v>4</v>
      </c>
      <c r="L35" s="44">
        <f>'[4]كشف النقاط'!I189</f>
        <v>25</v>
      </c>
      <c r="M35" s="37">
        <f t="shared" si="3"/>
        <v>0</v>
      </c>
      <c r="N35" s="45">
        <f t="shared" si="4"/>
        <v>10.911764705882353</v>
      </c>
      <c r="O35" s="46">
        <f t="shared" si="5"/>
        <v>17</v>
      </c>
      <c r="P35" s="44">
        <f>'[4]كشف النقاط'!I238</f>
        <v>39</v>
      </c>
      <c r="Q35" s="37">
        <f t="shared" si="6"/>
        <v>3</v>
      </c>
      <c r="R35" s="44">
        <f>'[4]كشف النقاط'!I287</f>
        <v>15</v>
      </c>
      <c r="S35" s="37">
        <f t="shared" si="7"/>
        <v>0</v>
      </c>
      <c r="T35" s="44">
        <f>'[4]كشف النقاط'!I341</f>
        <v>30</v>
      </c>
      <c r="U35" s="37">
        <f t="shared" si="8"/>
        <v>3</v>
      </c>
      <c r="V35" s="45">
        <f t="shared" si="9"/>
        <v>9.3333333333333339</v>
      </c>
      <c r="W35" s="46">
        <f t="shared" si="10"/>
        <v>6</v>
      </c>
      <c r="X35" s="47">
        <f>'[4]كشف النقاط'!I392</f>
        <v>14</v>
      </c>
      <c r="Y35" s="37">
        <f t="shared" si="11"/>
        <v>0</v>
      </c>
      <c r="Z35" s="44">
        <f>'[4]كشف النقاط'!I444</f>
        <v>6.5</v>
      </c>
      <c r="AA35" s="37">
        <f t="shared" si="12"/>
        <v>0</v>
      </c>
      <c r="AB35" s="44">
        <f t="shared" si="13"/>
        <v>6.833333333333333</v>
      </c>
      <c r="AC35" s="84">
        <f t="shared" si="14"/>
        <v>0</v>
      </c>
      <c r="AD35" s="44">
        <f>'[4]كشف النقاط'!I494</f>
        <v>10</v>
      </c>
      <c r="AE35" s="150">
        <f t="shared" si="15"/>
        <v>1</v>
      </c>
      <c r="AF35" s="44">
        <f t="shared" si="16"/>
        <v>10</v>
      </c>
      <c r="AG35" s="84">
        <f t="shared" si="16"/>
        <v>1</v>
      </c>
      <c r="AH35" s="44">
        <f t="shared" si="17"/>
        <v>10</v>
      </c>
      <c r="AI35" s="49">
        <f t="shared" si="18"/>
        <v>30</v>
      </c>
      <c r="AJ35" s="85" t="s">
        <v>300</v>
      </c>
      <c r="AK35" s="86"/>
    </row>
    <row r="36" spans="2:37" ht="14.1" customHeight="1">
      <c r="B36" s="147">
        <v>28</v>
      </c>
      <c r="C36" s="157" t="s">
        <v>303</v>
      </c>
      <c r="D36" s="157" t="s">
        <v>304</v>
      </c>
      <c r="E36" s="131" t="s">
        <v>65</v>
      </c>
      <c r="F36" s="44">
        <f>'[4]كشف النقاط'!I36</f>
        <v>57.5</v>
      </c>
      <c r="G36" s="37">
        <f t="shared" si="0"/>
        <v>5</v>
      </c>
      <c r="H36" s="44">
        <f>'[4]كشف النقاط'!I88</f>
        <v>37</v>
      </c>
      <c r="I36" s="37">
        <f t="shared" si="1"/>
        <v>0</v>
      </c>
      <c r="J36" s="44">
        <f>'[4]كشف النقاط'!I139</f>
        <v>42</v>
      </c>
      <c r="K36" s="37">
        <f t="shared" si="2"/>
        <v>4</v>
      </c>
      <c r="L36" s="44">
        <f>'[4]كشف النقاط'!I190</f>
        <v>39</v>
      </c>
      <c r="M36" s="37">
        <f t="shared" si="3"/>
        <v>0</v>
      </c>
      <c r="N36" s="45">
        <f t="shared" si="4"/>
        <v>10.323529411764707</v>
      </c>
      <c r="O36" s="46">
        <f t="shared" si="5"/>
        <v>17</v>
      </c>
      <c r="P36" s="44">
        <f>'[4]كشف النقاط'!I239</f>
        <v>24</v>
      </c>
      <c r="Q36" s="37">
        <f t="shared" si="6"/>
        <v>0</v>
      </c>
      <c r="R36" s="44">
        <f>'[4]كشف النقاط'!I288</f>
        <v>19.5</v>
      </c>
      <c r="S36" s="37">
        <f t="shared" si="7"/>
        <v>0</v>
      </c>
      <c r="T36" s="44">
        <f>'[4]كشف النقاط'!I342</f>
        <v>40</v>
      </c>
      <c r="U36" s="37">
        <f t="shared" si="8"/>
        <v>3</v>
      </c>
      <c r="V36" s="45">
        <f t="shared" si="9"/>
        <v>9.2777777777777786</v>
      </c>
      <c r="W36" s="46">
        <f t="shared" si="10"/>
        <v>3</v>
      </c>
      <c r="X36" s="47">
        <f>'[4]كشف النقاط'!I393</f>
        <v>25</v>
      </c>
      <c r="Y36" s="37">
        <f t="shared" si="11"/>
        <v>2</v>
      </c>
      <c r="Z36" s="44">
        <f>'[4]كشف النقاط'!I445</f>
        <v>5</v>
      </c>
      <c r="AA36" s="37">
        <f t="shared" si="12"/>
        <v>0</v>
      </c>
      <c r="AB36" s="44">
        <f t="shared" si="13"/>
        <v>10</v>
      </c>
      <c r="AC36" s="84">
        <f t="shared" si="14"/>
        <v>3</v>
      </c>
      <c r="AD36" s="44">
        <f>'[4]كشف النقاط'!I495</f>
        <v>11</v>
      </c>
      <c r="AE36" s="150">
        <f t="shared" si="15"/>
        <v>1</v>
      </c>
      <c r="AF36" s="44">
        <f t="shared" si="16"/>
        <v>11</v>
      </c>
      <c r="AG36" s="84">
        <f t="shared" si="16"/>
        <v>1</v>
      </c>
      <c r="AH36" s="44">
        <f t="shared" si="17"/>
        <v>10</v>
      </c>
      <c r="AI36" s="49">
        <f t="shared" si="18"/>
        <v>30</v>
      </c>
      <c r="AJ36" s="85" t="s">
        <v>300</v>
      </c>
      <c r="AK36" s="86"/>
    </row>
    <row r="37" spans="2:37" ht="14.1" customHeight="1">
      <c r="B37" s="147">
        <v>29</v>
      </c>
      <c r="C37" s="157" t="s">
        <v>305</v>
      </c>
      <c r="D37" s="157" t="s">
        <v>306</v>
      </c>
      <c r="E37" s="131" t="s">
        <v>65</v>
      </c>
      <c r="F37" s="44">
        <f>'[4]كشف النقاط'!I37</f>
        <v>52.5</v>
      </c>
      <c r="G37" s="37">
        <f t="shared" si="0"/>
        <v>5</v>
      </c>
      <c r="H37" s="44">
        <f>'[4]كشف النقاط'!I89</f>
        <v>46</v>
      </c>
      <c r="I37" s="37">
        <f t="shared" si="1"/>
        <v>4</v>
      </c>
      <c r="J37" s="44">
        <f>'[4]كشف النقاط'!I140</f>
        <v>43.5</v>
      </c>
      <c r="K37" s="37">
        <f t="shared" si="2"/>
        <v>4</v>
      </c>
      <c r="L37" s="44">
        <f>'[4]كشف النقاط'!I191</f>
        <v>36</v>
      </c>
      <c r="M37" s="37">
        <f t="shared" si="3"/>
        <v>0</v>
      </c>
      <c r="N37" s="45">
        <f t="shared" si="4"/>
        <v>10.470588235294118</v>
      </c>
      <c r="O37" s="46">
        <f t="shared" si="5"/>
        <v>17</v>
      </c>
      <c r="P37" s="44">
        <f>'[4]كشف النقاط'!I240</f>
        <v>42</v>
      </c>
      <c r="Q37" s="37">
        <f t="shared" si="6"/>
        <v>3</v>
      </c>
      <c r="R37" s="44">
        <f>'[4]كشف النقاط'!I289</f>
        <v>33</v>
      </c>
      <c r="S37" s="37">
        <f t="shared" si="7"/>
        <v>3</v>
      </c>
      <c r="T37" s="44">
        <f>'[4]كشف النقاط'!I343</f>
        <v>37.5</v>
      </c>
      <c r="U37" s="37">
        <f t="shared" si="8"/>
        <v>3</v>
      </c>
      <c r="V37" s="45">
        <f t="shared" si="9"/>
        <v>12.5</v>
      </c>
      <c r="W37" s="46">
        <f t="shared" si="10"/>
        <v>9</v>
      </c>
      <c r="X37" s="47">
        <f>'[4]كشف النقاط'!I394</f>
        <v>10</v>
      </c>
      <c r="Y37" s="37">
        <f t="shared" si="11"/>
        <v>0</v>
      </c>
      <c r="Z37" s="44">
        <f>'[4]كشف النقاط'!I446</f>
        <v>7</v>
      </c>
      <c r="AA37" s="37">
        <f t="shared" si="12"/>
        <v>0</v>
      </c>
      <c r="AB37" s="44">
        <f t="shared" si="13"/>
        <v>5.666666666666667</v>
      </c>
      <c r="AC37" s="84">
        <f t="shared" si="14"/>
        <v>0</v>
      </c>
      <c r="AD37" s="44">
        <f>'[4]كشف النقاط'!I496</f>
        <v>10</v>
      </c>
      <c r="AE37" s="150">
        <f t="shared" si="15"/>
        <v>1</v>
      </c>
      <c r="AF37" s="44">
        <f t="shared" si="16"/>
        <v>10</v>
      </c>
      <c r="AG37" s="84">
        <f t="shared" si="16"/>
        <v>1</v>
      </c>
      <c r="AH37" s="44">
        <f t="shared" si="17"/>
        <v>10.583333333333334</v>
      </c>
      <c r="AI37" s="49">
        <f t="shared" si="18"/>
        <v>30</v>
      </c>
      <c r="AJ37" s="85" t="s">
        <v>300</v>
      </c>
      <c r="AK37" s="86"/>
    </row>
    <row r="38" spans="2:37" ht="14.1" customHeight="1">
      <c r="B38" s="147">
        <v>30</v>
      </c>
      <c r="C38" s="134" t="s">
        <v>307</v>
      </c>
      <c r="D38" s="130" t="s">
        <v>308</v>
      </c>
      <c r="E38" s="131" t="s">
        <v>65</v>
      </c>
      <c r="F38" s="44">
        <f>'[4]كشف النقاط'!I38</f>
        <v>61.25</v>
      </c>
      <c r="G38" s="37">
        <f t="shared" si="0"/>
        <v>5</v>
      </c>
      <c r="H38" s="44">
        <f>'[4]كشف النقاط'!I90</f>
        <v>50</v>
      </c>
      <c r="I38" s="37">
        <f t="shared" si="1"/>
        <v>4</v>
      </c>
      <c r="J38" s="44">
        <f>'[4]كشف النقاط'!I141</f>
        <v>44</v>
      </c>
      <c r="K38" s="37">
        <f t="shared" si="2"/>
        <v>4</v>
      </c>
      <c r="L38" s="44">
        <f>'[4]كشف النقاط'!I192</f>
        <v>30</v>
      </c>
      <c r="M38" s="37">
        <f t="shared" si="3"/>
        <v>0</v>
      </c>
      <c r="N38" s="45">
        <f t="shared" si="4"/>
        <v>10.897058823529411</v>
      </c>
      <c r="O38" s="46">
        <f t="shared" si="5"/>
        <v>17</v>
      </c>
      <c r="P38" s="44">
        <f>'[4]كشف النقاط'!I241</f>
        <v>31.5</v>
      </c>
      <c r="Q38" s="37">
        <f t="shared" si="6"/>
        <v>3</v>
      </c>
      <c r="R38" s="44">
        <f>'[4]كشف النقاط'!I290</f>
        <v>34.5</v>
      </c>
      <c r="S38" s="37">
        <f t="shared" si="7"/>
        <v>3</v>
      </c>
      <c r="T38" s="44">
        <f>'[4]كشف النقاط'!I344</f>
        <v>30</v>
      </c>
      <c r="U38" s="37">
        <f t="shared" si="8"/>
        <v>3</v>
      </c>
      <c r="V38" s="45">
        <f t="shared" si="9"/>
        <v>10.666666666666666</v>
      </c>
      <c r="W38" s="46">
        <f t="shared" si="10"/>
        <v>9</v>
      </c>
      <c r="X38" s="47">
        <f>'[4]كشف النقاط'!I395</f>
        <v>29</v>
      </c>
      <c r="Y38" s="37">
        <f t="shared" si="11"/>
        <v>2</v>
      </c>
      <c r="Z38" s="44">
        <f>'[4]كشف النقاط'!I447</f>
        <v>8.5</v>
      </c>
      <c r="AA38" s="37">
        <f t="shared" si="12"/>
        <v>0</v>
      </c>
      <c r="AB38" s="44">
        <f t="shared" si="13"/>
        <v>12.5</v>
      </c>
      <c r="AC38" s="84">
        <f t="shared" si="14"/>
        <v>3</v>
      </c>
      <c r="AD38" s="44">
        <f>'[4]كشف النقاط'!I497</f>
        <v>11</v>
      </c>
      <c r="AE38" s="150">
        <f t="shared" si="15"/>
        <v>1</v>
      </c>
      <c r="AF38" s="44">
        <f t="shared" si="16"/>
        <v>11</v>
      </c>
      <c r="AG38" s="84">
        <f t="shared" si="16"/>
        <v>1</v>
      </c>
      <c r="AH38" s="44">
        <f t="shared" si="17"/>
        <v>10.991666666666667</v>
      </c>
      <c r="AI38" s="49">
        <f t="shared" si="18"/>
        <v>30</v>
      </c>
      <c r="AJ38" s="85" t="s">
        <v>300</v>
      </c>
      <c r="AK38" s="86"/>
    </row>
    <row r="39" spans="2:37" ht="14.1" customHeight="1">
      <c r="B39" s="147">
        <v>31</v>
      </c>
      <c r="C39" s="161" t="s">
        <v>309</v>
      </c>
      <c r="D39" s="162" t="s">
        <v>268</v>
      </c>
      <c r="E39" s="131" t="s">
        <v>65</v>
      </c>
      <c r="F39" s="44">
        <f>'[4]كشف النقاط'!I39</f>
        <v>61.875</v>
      </c>
      <c r="G39" s="37">
        <f t="shared" si="0"/>
        <v>5</v>
      </c>
      <c r="H39" s="44">
        <f>'[4]كشف النقاط'!I91</f>
        <v>55</v>
      </c>
      <c r="I39" s="37">
        <f t="shared" si="1"/>
        <v>4</v>
      </c>
      <c r="J39" s="44">
        <f>'[4]كشف النقاط'!I142</f>
        <v>52</v>
      </c>
      <c r="K39" s="37">
        <f t="shared" si="2"/>
        <v>4</v>
      </c>
      <c r="L39" s="44">
        <f>'[4]كشف النقاط'!I193</f>
        <v>36</v>
      </c>
      <c r="M39" s="37">
        <f t="shared" si="3"/>
        <v>0</v>
      </c>
      <c r="N39" s="45">
        <f t="shared" si="4"/>
        <v>12.051470588235293</v>
      </c>
      <c r="O39" s="46">
        <f t="shared" si="5"/>
        <v>17</v>
      </c>
      <c r="P39" s="44">
        <f>'[4]كشف النقاط'!I242</f>
        <v>31.5</v>
      </c>
      <c r="Q39" s="37">
        <f t="shared" si="6"/>
        <v>3</v>
      </c>
      <c r="R39" s="44">
        <f>'[4]كشف النقاط'!I291</f>
        <v>34.5</v>
      </c>
      <c r="S39" s="37">
        <f t="shared" si="7"/>
        <v>3</v>
      </c>
      <c r="T39" s="44">
        <f>'[4]كشف النقاط'!I345</f>
        <v>43.5</v>
      </c>
      <c r="U39" s="37">
        <f t="shared" si="8"/>
        <v>3</v>
      </c>
      <c r="V39" s="45">
        <f t="shared" si="9"/>
        <v>12.166666666666666</v>
      </c>
      <c r="W39" s="46">
        <f t="shared" si="10"/>
        <v>9</v>
      </c>
      <c r="X39" s="47">
        <f>'[4]كشف النقاط'!I396</f>
        <v>9</v>
      </c>
      <c r="Y39" s="37">
        <f t="shared" si="11"/>
        <v>0</v>
      </c>
      <c r="Z39" s="44">
        <f>'[4]كشف النقاط'!I448</f>
        <v>10</v>
      </c>
      <c r="AA39" s="37">
        <f t="shared" si="12"/>
        <v>1</v>
      </c>
      <c r="AB39" s="44">
        <f t="shared" si="13"/>
        <v>6.333333333333333</v>
      </c>
      <c r="AC39" s="84">
        <f t="shared" si="14"/>
        <v>1</v>
      </c>
      <c r="AD39" s="44">
        <f>'[4]كشف النقاط'!I498</f>
        <v>11</v>
      </c>
      <c r="AE39" s="150">
        <f t="shared" si="15"/>
        <v>1</v>
      </c>
      <c r="AF39" s="44">
        <f t="shared" si="16"/>
        <v>11</v>
      </c>
      <c r="AG39" s="84">
        <f t="shared" si="16"/>
        <v>1</v>
      </c>
      <c r="AH39" s="44">
        <f t="shared" si="17"/>
        <v>11.479166666666666</v>
      </c>
      <c r="AI39" s="49">
        <f t="shared" si="18"/>
        <v>30</v>
      </c>
      <c r="AJ39" s="85" t="s">
        <v>300</v>
      </c>
      <c r="AK39" s="86"/>
    </row>
    <row r="40" spans="2:37" ht="14.1" customHeight="1">
      <c r="F40" s="67" t="s">
        <v>310</v>
      </c>
      <c r="G40" s="68"/>
      <c r="H40" s="67" t="s">
        <v>311</v>
      </c>
      <c r="I40" s="69"/>
      <c r="J40" s="67" t="s">
        <v>312</v>
      </c>
      <c r="K40" s="68"/>
      <c r="L40" s="67" t="s">
        <v>313</v>
      </c>
      <c r="M40" s="69"/>
      <c r="N40" s="67"/>
      <c r="O40" s="69"/>
      <c r="P40" s="67" t="s">
        <v>314</v>
      </c>
      <c r="Q40" s="70"/>
      <c r="R40" s="67" t="s">
        <v>315</v>
      </c>
      <c r="S40" s="68"/>
      <c r="T40" s="67" t="s">
        <v>316</v>
      </c>
      <c r="U40" s="70"/>
      <c r="V40" s="71"/>
      <c r="W40" s="68"/>
      <c r="X40" s="67" t="s">
        <v>317</v>
      </c>
      <c r="Y40" s="68"/>
      <c r="Z40" s="67" t="s">
        <v>83</v>
      </c>
      <c r="AA40" s="68"/>
      <c r="AB40" s="102"/>
      <c r="AC40" s="69"/>
      <c r="AD40" s="67" t="s">
        <v>318</v>
      </c>
      <c r="AE40" s="69"/>
      <c r="AF40" s="69"/>
    </row>
    <row r="41" spans="2:37" ht="14.1" customHeight="1">
      <c r="F41" s="72"/>
      <c r="G41" s="68"/>
      <c r="H41" s="72"/>
      <c r="I41" s="68"/>
      <c r="J41" s="72"/>
      <c r="K41" s="68"/>
      <c r="L41" s="72"/>
      <c r="M41" s="68"/>
      <c r="N41" s="72"/>
      <c r="O41" s="68"/>
      <c r="P41" s="72"/>
      <c r="Q41" s="68"/>
      <c r="R41" s="72"/>
      <c r="S41" s="68"/>
      <c r="T41" s="72"/>
      <c r="U41" s="68"/>
      <c r="V41" s="72"/>
      <c r="W41" s="68"/>
      <c r="X41" s="72"/>
      <c r="Z41" s="72"/>
      <c r="AB41" s="69"/>
      <c r="AC41" s="69"/>
      <c r="AD41" s="72"/>
      <c r="AE41" s="69"/>
      <c r="AF41" s="69"/>
      <c r="AG41" s="140" t="s">
        <v>84</v>
      </c>
      <c r="AH41" s="140"/>
      <c r="AI41" s="140"/>
    </row>
    <row r="42" spans="2:37" ht="14.1" customHeight="1"/>
  </sheetData>
  <sheetProtection password="CC17" sheet="1" objects="1" scenarios="1"/>
  <mergeCells count="5">
    <mergeCell ref="O5:O8"/>
    <mergeCell ref="W5:W8"/>
    <mergeCell ref="AC5:AC8"/>
    <mergeCell ref="AG5:AG8"/>
    <mergeCell ref="AI5:AI8"/>
  </mergeCells>
  <pageMargins left="0" right="0" top="0" bottom="0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41"/>
  <sheetViews>
    <sheetView rightToLeft="1" workbookViewId="0">
      <selection activeCell="W2" sqref="W2:AA2"/>
    </sheetView>
  </sheetViews>
  <sheetFormatPr baseColWidth="10" defaultRowHeight="15"/>
  <cols>
    <col min="1" max="1" width="1.21875" customWidth="1"/>
    <col min="2" max="2" width="2.109375" customWidth="1"/>
    <col min="3" max="3" width="5" customWidth="1"/>
    <col min="4" max="4" width="10" customWidth="1"/>
    <col min="5" max="5" width="4.5546875" customWidth="1"/>
    <col min="6" max="6" width="4.109375" customWidth="1"/>
    <col min="7" max="7" width="3.109375" customWidth="1"/>
    <col min="8" max="8" width="4.33203125" customWidth="1"/>
    <col min="9" max="9" width="3.21875" customWidth="1"/>
    <col min="10" max="10" width="3.6640625" customWidth="1"/>
    <col min="11" max="11" width="2.88671875" customWidth="1"/>
    <col min="12" max="12" width="3.6640625" customWidth="1"/>
    <col min="13" max="13" width="2.44140625" customWidth="1"/>
    <col min="14" max="14" width="3.5546875" customWidth="1"/>
    <col min="15" max="15" width="3.33203125" customWidth="1"/>
    <col min="16" max="16" width="4.5546875" customWidth="1"/>
    <col min="17" max="17" width="3.109375" customWidth="1"/>
    <col min="18" max="18" width="5" customWidth="1"/>
    <col min="19" max="19" width="3.33203125" customWidth="1"/>
    <col min="20" max="20" width="3.6640625" customWidth="1"/>
    <col min="21" max="21" width="2.88671875" customWidth="1"/>
    <col min="22" max="22" width="3.88671875" customWidth="1"/>
    <col min="23" max="23" width="2.77734375" customWidth="1"/>
    <col min="24" max="24" width="4.33203125" customWidth="1"/>
    <col min="25" max="25" width="2.5546875" customWidth="1"/>
    <col min="26" max="26" width="4.44140625" customWidth="1"/>
    <col min="27" max="27" width="2.109375" customWidth="1"/>
    <col min="28" max="28" width="3.6640625" customWidth="1"/>
    <col min="29" max="29" width="2.44140625" customWidth="1"/>
    <col min="30" max="30" width="5.21875" customWidth="1"/>
    <col min="31" max="31" width="6.44140625" customWidth="1"/>
  </cols>
  <sheetData>
    <row r="1" spans="2:31" ht="15.75">
      <c r="B1" s="139" t="s">
        <v>0</v>
      </c>
      <c r="C1" s="139"/>
      <c r="W1" s="163" t="s">
        <v>319</v>
      </c>
    </row>
    <row r="2" spans="2:31" ht="15.75">
      <c r="B2" s="139" t="s">
        <v>2</v>
      </c>
      <c r="C2" s="139"/>
      <c r="W2" s="3" t="s">
        <v>85</v>
      </c>
    </row>
    <row r="3" spans="2:31" ht="15.75">
      <c r="B3" s="139" t="s">
        <v>3</v>
      </c>
      <c r="C3" s="139"/>
      <c r="W3" s="3" t="s">
        <v>4</v>
      </c>
    </row>
    <row r="4" spans="2:31" ht="18">
      <c r="C4" s="4" t="s">
        <v>5</v>
      </c>
      <c r="L4" s="1" t="s">
        <v>6</v>
      </c>
      <c r="Z4" s="1" t="s">
        <v>7</v>
      </c>
      <c r="AA4" s="1"/>
      <c r="AE4" s="4" t="s">
        <v>8</v>
      </c>
    </row>
    <row r="5" spans="2:31" ht="14.1" customHeight="1">
      <c r="B5" s="6"/>
      <c r="C5" s="6"/>
      <c r="D5" s="6"/>
      <c r="E5" s="7"/>
      <c r="F5" s="8" t="s">
        <v>88</v>
      </c>
      <c r="G5" s="9"/>
      <c r="H5" s="9"/>
      <c r="I5" s="9"/>
      <c r="J5" s="10"/>
      <c r="K5" s="10"/>
      <c r="L5" s="9"/>
      <c r="M5" s="191" t="s">
        <v>10</v>
      </c>
      <c r="N5" s="11"/>
      <c r="O5" s="9"/>
      <c r="P5" s="9" t="s">
        <v>89</v>
      </c>
      <c r="Q5" s="9"/>
      <c r="R5" s="10"/>
      <c r="S5" s="10"/>
      <c r="T5" s="9"/>
      <c r="U5" s="188" t="s">
        <v>10</v>
      </c>
      <c r="V5" s="8" t="s">
        <v>166</v>
      </c>
      <c r="W5" s="9"/>
      <c r="X5" s="9"/>
      <c r="Y5" s="9"/>
      <c r="Z5" s="9"/>
      <c r="AA5" s="191" t="s">
        <v>10</v>
      </c>
      <c r="AB5" s="6"/>
      <c r="AC5" s="191" t="s">
        <v>10</v>
      </c>
      <c r="AD5" s="12"/>
      <c r="AE5" s="13"/>
    </row>
    <row r="6" spans="2:31" ht="14.1" customHeight="1">
      <c r="B6" s="76" t="s">
        <v>14</v>
      </c>
      <c r="C6" s="76" t="s">
        <v>15</v>
      </c>
      <c r="D6" s="77" t="s">
        <v>16</v>
      </c>
      <c r="E6" s="146" t="s">
        <v>17</v>
      </c>
      <c r="F6" s="20" t="s">
        <v>320</v>
      </c>
      <c r="G6" s="18"/>
      <c r="H6" s="17" t="s">
        <v>321</v>
      </c>
      <c r="I6" s="18"/>
      <c r="J6" s="20" t="s">
        <v>322</v>
      </c>
      <c r="K6" s="18"/>
      <c r="L6" s="20"/>
      <c r="M6" s="192"/>
      <c r="N6" s="20" t="s">
        <v>323</v>
      </c>
      <c r="O6" s="19"/>
      <c r="P6" s="20" t="s">
        <v>324</v>
      </c>
      <c r="Q6" s="19"/>
      <c r="R6" s="20" t="s">
        <v>325</v>
      </c>
      <c r="S6" s="19"/>
      <c r="T6" s="20"/>
      <c r="U6" s="189"/>
      <c r="V6" s="19" t="s">
        <v>22</v>
      </c>
      <c r="W6" s="19"/>
      <c r="X6" s="20" t="s">
        <v>326</v>
      </c>
      <c r="Y6" s="19"/>
      <c r="Z6" s="20"/>
      <c r="AA6" s="192"/>
      <c r="AB6" s="25" t="s">
        <v>24</v>
      </c>
      <c r="AC6" s="192"/>
      <c r="AD6" s="22"/>
      <c r="AE6" s="23"/>
    </row>
    <row r="7" spans="2:31" ht="14.1" customHeight="1">
      <c r="B7" s="25"/>
      <c r="C7" s="25"/>
      <c r="D7" s="25"/>
      <c r="E7" s="22"/>
      <c r="F7" s="28" t="s">
        <v>327</v>
      </c>
      <c r="G7" s="164"/>
      <c r="H7" s="109" t="s">
        <v>248</v>
      </c>
      <c r="I7" s="164"/>
      <c r="J7" s="28"/>
      <c r="K7" s="164"/>
      <c r="L7" s="31" t="s">
        <v>29</v>
      </c>
      <c r="M7" s="192"/>
      <c r="N7" s="32" t="s">
        <v>327</v>
      </c>
      <c r="O7" s="164"/>
      <c r="P7" s="28" t="s">
        <v>328</v>
      </c>
      <c r="Q7" s="165"/>
      <c r="R7" s="28" t="s">
        <v>329</v>
      </c>
      <c r="S7" s="165"/>
      <c r="T7" s="33" t="s">
        <v>29</v>
      </c>
      <c r="U7" s="189"/>
      <c r="V7" s="28"/>
      <c r="W7" s="164"/>
      <c r="X7" s="28"/>
      <c r="Y7" s="165"/>
      <c r="Z7" s="80" t="s">
        <v>29</v>
      </c>
      <c r="AA7" s="192"/>
      <c r="AB7" s="25" t="s">
        <v>30</v>
      </c>
      <c r="AC7" s="192"/>
      <c r="AD7" s="22" t="s">
        <v>31</v>
      </c>
      <c r="AE7" s="23"/>
    </row>
    <row r="8" spans="2:31" ht="14.1" customHeight="1">
      <c r="B8" s="75"/>
      <c r="C8" s="75"/>
      <c r="D8" s="166"/>
      <c r="E8" s="166"/>
      <c r="F8" s="37" t="s">
        <v>29</v>
      </c>
      <c r="G8" s="37" t="s">
        <v>32</v>
      </c>
      <c r="H8" s="37" t="s">
        <v>29</v>
      </c>
      <c r="I8" s="37" t="s">
        <v>32</v>
      </c>
      <c r="J8" s="37" t="s">
        <v>29</v>
      </c>
      <c r="K8" s="37" t="s">
        <v>32</v>
      </c>
      <c r="L8" s="38"/>
      <c r="M8" s="193"/>
      <c r="N8" s="37" t="s">
        <v>29</v>
      </c>
      <c r="O8" s="37" t="s">
        <v>32</v>
      </c>
      <c r="P8" s="37" t="s">
        <v>29</v>
      </c>
      <c r="Q8" s="37" t="s">
        <v>32</v>
      </c>
      <c r="R8" s="37" t="s">
        <v>29</v>
      </c>
      <c r="S8" s="37" t="s">
        <v>32</v>
      </c>
      <c r="T8" s="38"/>
      <c r="U8" s="190"/>
      <c r="V8" s="39" t="s">
        <v>29</v>
      </c>
      <c r="W8" s="37" t="s">
        <v>32</v>
      </c>
      <c r="X8" s="37" t="s">
        <v>29</v>
      </c>
      <c r="Y8" s="37" t="s">
        <v>32</v>
      </c>
      <c r="Z8" s="38"/>
      <c r="AA8" s="193"/>
      <c r="AB8" s="40"/>
      <c r="AC8" s="193"/>
      <c r="AD8" s="41"/>
      <c r="AE8" s="23"/>
    </row>
    <row r="9" spans="2:31" ht="14.1" customHeight="1">
      <c r="B9" s="167">
        <v>1</v>
      </c>
      <c r="C9" s="82" t="s">
        <v>330</v>
      </c>
      <c r="D9" s="82" t="s">
        <v>331</v>
      </c>
      <c r="E9" s="168"/>
      <c r="F9" s="44">
        <f>'[5]كشف النقاط'!I9</f>
        <v>49.5</v>
      </c>
      <c r="G9" s="37">
        <f>IF(F9&lt;60,0,6)</f>
        <v>0</v>
      </c>
      <c r="H9" s="44">
        <f>'[5]كشف النقاط'!I59</f>
        <v>60</v>
      </c>
      <c r="I9" s="37">
        <f>IF(H9&lt;60,0,6)</f>
        <v>6</v>
      </c>
      <c r="J9" s="44">
        <f>'[5]كشف النقاط'!I107</f>
        <v>54</v>
      </c>
      <c r="K9" s="37">
        <f>IF(J9&lt;60,0,6)</f>
        <v>0</v>
      </c>
      <c r="L9" s="45">
        <f>(J9+H9+F9)/18</f>
        <v>9.0833333333333339</v>
      </c>
      <c r="M9" s="46">
        <f>IF(L9&lt;10,K9+I9+G9,18)</f>
        <v>6</v>
      </c>
      <c r="N9" s="44">
        <f>'[5]كشف النقاط'!I156</f>
        <v>31.5</v>
      </c>
      <c r="O9" s="37">
        <f>IF(N9&lt;30,0,3)</f>
        <v>3</v>
      </c>
      <c r="P9" s="44">
        <f>'[5]كشف النقاط'!I203</f>
        <v>45.75</v>
      </c>
      <c r="Q9" s="37">
        <f>IF(P9&lt;30,0,3)</f>
        <v>3</v>
      </c>
      <c r="R9" s="44">
        <f>'[5]كشف النقاط'!I250</f>
        <v>36</v>
      </c>
      <c r="S9" s="37">
        <f>IF(R9&lt;30,0,3)</f>
        <v>3</v>
      </c>
      <c r="T9" s="45">
        <f>(R9+P9+N9)/9</f>
        <v>12.583333333333334</v>
      </c>
      <c r="U9" s="46">
        <f>IF(T9&lt;10,S9+Q9+O9,9)</f>
        <v>9</v>
      </c>
      <c r="V9" s="47">
        <f>'[5]كشف النقاط'!I300</f>
        <v>8.33</v>
      </c>
      <c r="W9" s="37">
        <f>IF(V9&lt;10,0,1)</f>
        <v>0</v>
      </c>
      <c r="X9" s="44">
        <f>'[5]كشف النقاط'!I350</f>
        <v>17.5</v>
      </c>
      <c r="Y9" s="37">
        <f>IF(X9&lt;20,0,2)</f>
        <v>0</v>
      </c>
      <c r="Z9" s="44">
        <f>(X9+V9)/3</f>
        <v>8.61</v>
      </c>
      <c r="AA9" s="84">
        <f>IF(Z9&lt;10,Y9+W9,3)</f>
        <v>0</v>
      </c>
      <c r="AB9" s="44">
        <f>(X9+V9+R9+P9+N9+J9+H9+F9)/30</f>
        <v>10.086</v>
      </c>
      <c r="AC9" s="49">
        <f>IF(AB9&lt;10,AA9+U9+M9,30)</f>
        <v>30</v>
      </c>
      <c r="AD9" s="85"/>
      <c r="AE9" s="86" t="str">
        <f>IF('[5]كشف النقاط'!H9+'[5]كشف النقاط'!H59+'[5]كشف النقاط'!H107+'[5]كشف النقاط'!H156+'[5]كشف النقاط'!H203+'[5]كشف النقاط'!H250+'[5]كشف النقاط'!H300+'[5]كشف النقاط'!H350&gt;0,"انقاذ"," ")</f>
        <v xml:space="preserve"> </v>
      </c>
    </row>
    <row r="10" spans="2:31" ht="14.1" customHeight="1">
      <c r="B10" s="167">
        <v>2</v>
      </c>
      <c r="C10" s="154" t="s">
        <v>332</v>
      </c>
      <c r="D10" s="154" t="s">
        <v>333</v>
      </c>
      <c r="E10" s="169"/>
      <c r="F10" s="44">
        <f>'[5]كشف النقاط'!I10</f>
        <v>82.5</v>
      </c>
      <c r="G10" s="37">
        <f t="shared" ref="G10:G38" si="0">IF(F10&lt;60,0,6)</f>
        <v>6</v>
      </c>
      <c r="H10" s="44">
        <f>'[5]كشف النقاط'!I60</f>
        <v>54</v>
      </c>
      <c r="I10" s="37">
        <f t="shared" ref="I10:I38" si="1">IF(H10&lt;60,0,6)</f>
        <v>0</v>
      </c>
      <c r="J10" s="44">
        <f>'[5]كشف النقاط'!I108</f>
        <v>47.25</v>
      </c>
      <c r="K10" s="37">
        <f t="shared" ref="K10:K38" si="2">IF(J10&lt;60,0,6)</f>
        <v>0</v>
      </c>
      <c r="L10" s="45">
        <f t="shared" ref="L10:L38" si="3">(J10+H10+F10)/18</f>
        <v>10.208333333333334</v>
      </c>
      <c r="M10" s="46">
        <f t="shared" ref="M10:M38" si="4">IF(L10&lt;10,K10+I10+G10,18)</f>
        <v>18</v>
      </c>
      <c r="N10" s="44">
        <f>'[5]كشف النقاط'!I157</f>
        <v>33.75</v>
      </c>
      <c r="O10" s="37">
        <f t="shared" ref="O10:O38" si="5">IF(N10&lt;30,0,3)</f>
        <v>3</v>
      </c>
      <c r="P10" s="44">
        <f>'[5]كشف النقاط'!I204</f>
        <v>30</v>
      </c>
      <c r="Q10" s="37">
        <f t="shared" ref="Q10:Q38" si="6">IF(P10&lt;30,0,3)</f>
        <v>3</v>
      </c>
      <c r="R10" s="44">
        <f>'[5]كشف النقاط'!I251</f>
        <v>42</v>
      </c>
      <c r="S10" s="37">
        <f t="shared" ref="S10:S38" si="7">IF(R10&lt;30,0,3)</f>
        <v>3</v>
      </c>
      <c r="T10" s="45">
        <f t="shared" ref="T10:T38" si="8">(R10+P10+N10)/9</f>
        <v>11.75</v>
      </c>
      <c r="U10" s="46">
        <f t="shared" ref="U10:U38" si="9">IF(T10&lt;10,S10+Q10+O10,9)</f>
        <v>9</v>
      </c>
      <c r="V10" s="47">
        <f>'[5]كشف النقاط'!I301</f>
        <v>11.5</v>
      </c>
      <c r="W10" s="37">
        <f t="shared" ref="W10:W38" si="10">IF(V10&lt;10,0,1)</f>
        <v>1</v>
      </c>
      <c r="X10" s="44">
        <f>'[5]كشف النقاط'!I351</f>
        <v>24</v>
      </c>
      <c r="Y10" s="37">
        <f t="shared" ref="Y10:Y38" si="11">IF(X10&lt;20,0,2)</f>
        <v>2</v>
      </c>
      <c r="Z10" s="44">
        <f t="shared" ref="Z10:Z38" si="12">(X10+V10)/3</f>
        <v>11.833333333333334</v>
      </c>
      <c r="AA10" s="84">
        <f t="shared" ref="AA10:AA38" si="13">IF(Z10&lt;10,Y10+W10,3)</f>
        <v>3</v>
      </c>
      <c r="AB10" s="44">
        <f t="shared" ref="AB10:AB38" si="14">(X10+V10+R10+P10+N10+J10+H10+F10)/30</f>
        <v>10.833333333333334</v>
      </c>
      <c r="AC10" s="49">
        <f t="shared" ref="AC10:AC38" si="15">IF(AB10&lt;10,AA10+U10+M10,30)</f>
        <v>30</v>
      </c>
      <c r="AD10" s="85"/>
      <c r="AE10" s="86" t="str">
        <f>IF('[5]كشف النقاط'!H10+'[5]كشف النقاط'!H60+'[5]كشف النقاط'!H108+'[5]كشف النقاط'!H157+'[5]كشف النقاط'!H204+'[5]كشف النقاط'!H251+'[5]كشف النقاط'!H301+'[5]كشف النقاط'!H351&gt;0,"انقاذ"," ")</f>
        <v xml:space="preserve"> </v>
      </c>
    </row>
    <row r="11" spans="2:31" ht="14.1" customHeight="1">
      <c r="B11" s="167">
        <v>3</v>
      </c>
      <c r="C11" s="91" t="s">
        <v>334</v>
      </c>
      <c r="D11" s="91" t="s">
        <v>335</v>
      </c>
      <c r="E11" s="170"/>
      <c r="F11" s="44">
        <f>'[5]كشف النقاط'!I11</f>
        <v>64.5</v>
      </c>
      <c r="G11" s="37">
        <f t="shared" si="0"/>
        <v>6</v>
      </c>
      <c r="H11" s="44">
        <f>'[5]كشف النقاط'!I61</f>
        <v>87</v>
      </c>
      <c r="I11" s="37">
        <f t="shared" si="1"/>
        <v>6</v>
      </c>
      <c r="J11" s="44">
        <f>'[5]كشف النقاط'!I109</f>
        <v>60.75</v>
      </c>
      <c r="K11" s="37">
        <f t="shared" si="2"/>
        <v>6</v>
      </c>
      <c r="L11" s="45">
        <f t="shared" si="3"/>
        <v>11.791666666666666</v>
      </c>
      <c r="M11" s="46">
        <f t="shared" si="4"/>
        <v>18</v>
      </c>
      <c r="N11" s="44">
        <f>'[5]كشف النقاط'!I158</f>
        <v>46.5</v>
      </c>
      <c r="O11" s="37">
        <f t="shared" si="5"/>
        <v>3</v>
      </c>
      <c r="P11" s="44">
        <f>'[5]كشف النقاط'!I205</f>
        <v>39.75</v>
      </c>
      <c r="Q11" s="37">
        <f t="shared" si="6"/>
        <v>3</v>
      </c>
      <c r="R11" s="44">
        <f>'[5]كشف النقاط'!I252</f>
        <v>34.5</v>
      </c>
      <c r="S11" s="37">
        <f t="shared" si="7"/>
        <v>3</v>
      </c>
      <c r="T11" s="45">
        <f t="shared" si="8"/>
        <v>13.416666666666666</v>
      </c>
      <c r="U11" s="46">
        <f t="shared" si="9"/>
        <v>9</v>
      </c>
      <c r="V11" s="47">
        <f>'[5]كشف النقاط'!I302</f>
        <v>11.164999999999999</v>
      </c>
      <c r="W11" s="37">
        <f t="shared" si="10"/>
        <v>1</v>
      </c>
      <c r="X11" s="44">
        <f>'[5]كشف النقاط'!I352</f>
        <v>22</v>
      </c>
      <c r="Y11" s="37">
        <f t="shared" si="11"/>
        <v>2</v>
      </c>
      <c r="Z11" s="44">
        <f t="shared" si="12"/>
        <v>11.055</v>
      </c>
      <c r="AA11" s="84">
        <f t="shared" si="13"/>
        <v>3</v>
      </c>
      <c r="AB11" s="44">
        <f t="shared" si="14"/>
        <v>12.205499999999999</v>
      </c>
      <c r="AC11" s="49">
        <f t="shared" si="15"/>
        <v>30</v>
      </c>
      <c r="AD11" s="85"/>
      <c r="AE11" s="86" t="str">
        <f>IF('[5]كشف النقاط'!H11+'[5]كشف النقاط'!H61+'[5]كشف النقاط'!H109+'[5]كشف النقاط'!H158+'[5]كشف النقاط'!H205+'[5]كشف النقاط'!H252+'[5]كشف النقاط'!H302+'[5]كشف النقاط'!H352&gt;0,"انقاذ"," ")</f>
        <v xml:space="preserve"> </v>
      </c>
    </row>
    <row r="12" spans="2:31" ht="14.1" customHeight="1">
      <c r="B12" s="167">
        <v>4</v>
      </c>
      <c r="C12" s="82" t="s">
        <v>336</v>
      </c>
      <c r="D12" s="82" t="s">
        <v>337</v>
      </c>
      <c r="E12" s="169"/>
      <c r="F12" s="44">
        <f>'[5]كشف النقاط'!I12</f>
        <v>47.25</v>
      </c>
      <c r="G12" s="37">
        <f t="shared" si="0"/>
        <v>0</v>
      </c>
      <c r="H12" s="44">
        <f>'[5]كشف النقاط'!I62</f>
        <v>63</v>
      </c>
      <c r="I12" s="37">
        <f t="shared" si="1"/>
        <v>6</v>
      </c>
      <c r="J12" s="44">
        <f>'[5]كشف النقاط'!I110</f>
        <v>64.5</v>
      </c>
      <c r="K12" s="37">
        <f t="shared" si="2"/>
        <v>6</v>
      </c>
      <c r="L12" s="45">
        <f t="shared" si="3"/>
        <v>9.7083333333333339</v>
      </c>
      <c r="M12" s="46">
        <f t="shared" si="4"/>
        <v>12</v>
      </c>
      <c r="N12" s="44">
        <f>'[5]كشف النقاط'!I159</f>
        <v>36.75</v>
      </c>
      <c r="O12" s="37">
        <f t="shared" si="5"/>
        <v>3</v>
      </c>
      <c r="P12" s="44">
        <f>'[5]كشف النقاط'!I206</f>
        <v>43.5</v>
      </c>
      <c r="Q12" s="37">
        <f t="shared" si="6"/>
        <v>3</v>
      </c>
      <c r="R12" s="44">
        <f>'[5]كشف النقاط'!I253</f>
        <v>37.5</v>
      </c>
      <c r="S12" s="37">
        <f t="shared" si="7"/>
        <v>3</v>
      </c>
      <c r="T12" s="45">
        <f t="shared" si="8"/>
        <v>13.083333333333334</v>
      </c>
      <c r="U12" s="46">
        <f t="shared" si="9"/>
        <v>9</v>
      </c>
      <c r="V12" s="47">
        <f>'[5]كشف النقاط'!I303</f>
        <v>11.5</v>
      </c>
      <c r="W12" s="37">
        <f t="shared" si="10"/>
        <v>1</v>
      </c>
      <c r="X12" s="44">
        <f>'[5]كشف النقاط'!I353</f>
        <v>25</v>
      </c>
      <c r="Y12" s="37">
        <f t="shared" si="11"/>
        <v>2</v>
      </c>
      <c r="Z12" s="44">
        <f t="shared" si="12"/>
        <v>12.166666666666666</v>
      </c>
      <c r="AA12" s="84">
        <f t="shared" si="13"/>
        <v>3</v>
      </c>
      <c r="AB12" s="44">
        <f t="shared" si="14"/>
        <v>10.966666666666667</v>
      </c>
      <c r="AC12" s="49">
        <f t="shared" si="15"/>
        <v>30</v>
      </c>
      <c r="AD12" s="85"/>
      <c r="AE12" s="86" t="str">
        <f>IF('[5]كشف النقاط'!H12+'[5]كشف النقاط'!H62+'[5]كشف النقاط'!H110+'[5]كشف النقاط'!H159+'[5]كشف النقاط'!H206+'[5]كشف النقاط'!H253+'[5]كشف النقاط'!H303+'[5]كشف النقاط'!H353&gt;0,"انقاذ"," ")</f>
        <v xml:space="preserve"> </v>
      </c>
    </row>
    <row r="13" spans="2:31" ht="14.1" customHeight="1">
      <c r="B13" s="167">
        <v>5</v>
      </c>
      <c r="C13" s="82" t="s">
        <v>338</v>
      </c>
      <c r="D13" s="82" t="s">
        <v>339</v>
      </c>
      <c r="E13" s="169"/>
      <c r="F13" s="44">
        <f>'[5]كشف النقاط'!I13</f>
        <v>69</v>
      </c>
      <c r="G13" s="37">
        <f t="shared" si="0"/>
        <v>6</v>
      </c>
      <c r="H13" s="44">
        <f>'[5]كشف النقاط'!I63</f>
        <v>69</v>
      </c>
      <c r="I13" s="37">
        <f t="shared" si="1"/>
        <v>6</v>
      </c>
      <c r="J13" s="44">
        <f>'[5]كشف النقاط'!I111</f>
        <v>72.75</v>
      </c>
      <c r="K13" s="37">
        <f t="shared" si="2"/>
        <v>6</v>
      </c>
      <c r="L13" s="45">
        <f t="shared" si="3"/>
        <v>11.708333333333334</v>
      </c>
      <c r="M13" s="46">
        <f t="shared" si="4"/>
        <v>18</v>
      </c>
      <c r="N13" s="44">
        <f>'[5]كشف النقاط'!I160</f>
        <v>44.625</v>
      </c>
      <c r="O13" s="37">
        <f t="shared" si="5"/>
        <v>3</v>
      </c>
      <c r="P13" s="44">
        <f>'[5]كشف النقاط'!I207</f>
        <v>27.75</v>
      </c>
      <c r="Q13" s="37">
        <f t="shared" si="6"/>
        <v>0</v>
      </c>
      <c r="R13" s="44">
        <f>'[5]كشف النقاط'!I254</f>
        <v>39</v>
      </c>
      <c r="S13" s="37">
        <f t="shared" si="7"/>
        <v>3</v>
      </c>
      <c r="T13" s="45">
        <f t="shared" si="8"/>
        <v>12.375</v>
      </c>
      <c r="U13" s="46">
        <f t="shared" si="9"/>
        <v>9</v>
      </c>
      <c r="V13" s="47">
        <f>'[5]كشف النقاط'!I304</f>
        <v>8.5</v>
      </c>
      <c r="W13" s="37">
        <f t="shared" si="10"/>
        <v>0</v>
      </c>
      <c r="X13" s="44">
        <f>'[5]كشف النقاط'!I354</f>
        <v>29</v>
      </c>
      <c r="Y13" s="37">
        <f t="shared" si="11"/>
        <v>2</v>
      </c>
      <c r="Z13" s="44">
        <f t="shared" si="12"/>
        <v>12.5</v>
      </c>
      <c r="AA13" s="84">
        <f t="shared" si="13"/>
        <v>3</v>
      </c>
      <c r="AB13" s="44">
        <f t="shared" si="14"/>
        <v>11.987500000000001</v>
      </c>
      <c r="AC13" s="49">
        <f t="shared" si="15"/>
        <v>30</v>
      </c>
      <c r="AD13" s="85"/>
      <c r="AE13" s="86" t="str">
        <f>IF('[5]كشف النقاط'!H13+'[5]كشف النقاط'!H63+'[5]كشف النقاط'!H111+'[5]كشف النقاط'!H160+'[5]كشف النقاط'!H207+'[5]كشف النقاط'!H254+'[5]كشف النقاط'!H304+'[5]كشف النقاط'!H354&gt;0,"انقاذ"," ")</f>
        <v xml:space="preserve"> </v>
      </c>
    </row>
    <row r="14" spans="2:31" ht="14.1" customHeight="1">
      <c r="B14" s="167">
        <v>6</v>
      </c>
      <c r="C14" s="82" t="s">
        <v>340</v>
      </c>
      <c r="D14" s="82" t="s">
        <v>278</v>
      </c>
      <c r="E14" s="169"/>
      <c r="F14" s="44">
        <f>'[5]كشف النقاط'!I14</f>
        <v>67.5</v>
      </c>
      <c r="G14" s="37">
        <f t="shared" si="0"/>
        <v>6</v>
      </c>
      <c r="H14" s="44">
        <f>'[5]كشف النقاط'!I64</f>
        <v>42</v>
      </c>
      <c r="I14" s="37">
        <f t="shared" si="1"/>
        <v>0</v>
      </c>
      <c r="J14" s="44">
        <f>'[5]كشف النقاط'!I112</f>
        <v>51</v>
      </c>
      <c r="K14" s="37">
        <f t="shared" si="2"/>
        <v>0</v>
      </c>
      <c r="L14" s="45">
        <f t="shared" si="3"/>
        <v>8.9166666666666661</v>
      </c>
      <c r="M14" s="46">
        <f t="shared" si="4"/>
        <v>6</v>
      </c>
      <c r="N14" s="44">
        <f>'[5]كشف النقاط'!I161</f>
        <v>33</v>
      </c>
      <c r="O14" s="37">
        <f t="shared" si="5"/>
        <v>3</v>
      </c>
      <c r="P14" s="44">
        <f>'[5]كشف النقاط'!I208</f>
        <v>24.75</v>
      </c>
      <c r="Q14" s="37">
        <f t="shared" si="6"/>
        <v>0</v>
      </c>
      <c r="R14" s="44">
        <f>'[5]كشف النقاط'!I255</f>
        <v>34.5</v>
      </c>
      <c r="S14" s="37">
        <f t="shared" si="7"/>
        <v>3</v>
      </c>
      <c r="T14" s="45">
        <f t="shared" si="8"/>
        <v>10.25</v>
      </c>
      <c r="U14" s="46">
        <f t="shared" si="9"/>
        <v>9</v>
      </c>
      <c r="V14" s="47">
        <f>'[5]كشف النقاط'!I305</f>
        <v>11.664999999999999</v>
      </c>
      <c r="W14" s="37">
        <f t="shared" si="10"/>
        <v>1</v>
      </c>
      <c r="X14" s="44">
        <f>'[5]كشف النقاط'!I355</f>
        <v>27</v>
      </c>
      <c r="Y14" s="37">
        <f t="shared" si="11"/>
        <v>2</v>
      </c>
      <c r="Z14" s="44">
        <f t="shared" si="12"/>
        <v>12.888333333333334</v>
      </c>
      <c r="AA14" s="84">
        <f t="shared" si="13"/>
        <v>3</v>
      </c>
      <c r="AB14" s="44">
        <f t="shared" si="14"/>
        <v>9.7138333333333318</v>
      </c>
      <c r="AC14" s="49">
        <f t="shared" si="15"/>
        <v>18</v>
      </c>
      <c r="AD14" s="85"/>
      <c r="AE14" s="86" t="str">
        <f>IF('[5]كشف النقاط'!H14+'[5]كشف النقاط'!H64+'[5]كشف النقاط'!H112+'[5]كشف النقاط'!H161+'[5]كشف النقاط'!H208+'[5]كشف النقاط'!H255+'[5]كشف النقاط'!H305+'[5]كشف النقاط'!H355&gt;0,"انقاذ"," ")</f>
        <v xml:space="preserve"> </v>
      </c>
    </row>
    <row r="15" spans="2:31" ht="14.1" customHeight="1">
      <c r="B15" s="167">
        <v>7</v>
      </c>
      <c r="C15" s="82" t="s">
        <v>341</v>
      </c>
      <c r="D15" s="82" t="s">
        <v>342</v>
      </c>
      <c r="E15" s="169"/>
      <c r="F15" s="44">
        <f>'[5]كشف النقاط'!I15</f>
        <v>0</v>
      </c>
      <c r="G15" s="37">
        <f t="shared" si="0"/>
        <v>0</v>
      </c>
      <c r="H15" s="44">
        <f>'[5]كشف النقاط'!I65</f>
        <v>0</v>
      </c>
      <c r="I15" s="37">
        <f t="shared" si="1"/>
        <v>0</v>
      </c>
      <c r="J15" s="44">
        <f>'[5]كشف النقاط'!I113</f>
        <v>0</v>
      </c>
      <c r="K15" s="37">
        <f t="shared" si="2"/>
        <v>0</v>
      </c>
      <c r="L15" s="45">
        <f t="shared" si="3"/>
        <v>0</v>
      </c>
      <c r="M15" s="46">
        <f t="shared" si="4"/>
        <v>0</v>
      </c>
      <c r="N15" s="44">
        <f>'[5]كشف النقاط'!I162</f>
        <v>0</v>
      </c>
      <c r="O15" s="37">
        <f t="shared" si="5"/>
        <v>0</v>
      </c>
      <c r="P15" s="44">
        <f>'[5]كشف النقاط'!I209</f>
        <v>0</v>
      </c>
      <c r="Q15" s="37">
        <f t="shared" si="6"/>
        <v>0</v>
      </c>
      <c r="R15" s="44">
        <f>'[5]كشف النقاط'!I256</f>
        <v>0</v>
      </c>
      <c r="S15" s="37">
        <f t="shared" si="7"/>
        <v>0</v>
      </c>
      <c r="T15" s="45">
        <f t="shared" si="8"/>
        <v>0</v>
      </c>
      <c r="U15" s="46">
        <f t="shared" si="9"/>
        <v>0</v>
      </c>
      <c r="V15" s="47">
        <f>'[5]كشف النقاط'!I306</f>
        <v>0</v>
      </c>
      <c r="W15" s="37">
        <f t="shared" si="10"/>
        <v>0</v>
      </c>
      <c r="X15" s="44">
        <f>'[5]كشف النقاط'!I356</f>
        <v>0</v>
      </c>
      <c r="Y15" s="37">
        <f t="shared" si="11"/>
        <v>0</v>
      </c>
      <c r="Z15" s="44">
        <f t="shared" si="12"/>
        <v>0</v>
      </c>
      <c r="AA15" s="84">
        <f t="shared" si="13"/>
        <v>0</v>
      </c>
      <c r="AB15" s="44">
        <f t="shared" si="14"/>
        <v>0</v>
      </c>
      <c r="AC15" s="49">
        <f t="shared" si="15"/>
        <v>0</v>
      </c>
      <c r="AD15" s="85"/>
      <c r="AE15" s="86" t="str">
        <f>IF('[5]كشف النقاط'!H15+'[5]كشف النقاط'!H65+'[5]كشف النقاط'!H113+'[5]كشف النقاط'!H162+'[5]كشف النقاط'!H209+'[5]كشف النقاط'!H256+'[5]كشف النقاط'!H306+'[5]كشف النقاط'!H356&gt;0,"انقاذ"," ")</f>
        <v xml:space="preserve"> </v>
      </c>
    </row>
    <row r="16" spans="2:31" ht="14.1" customHeight="1">
      <c r="B16" s="167">
        <v>8</v>
      </c>
      <c r="C16" s="82" t="s">
        <v>343</v>
      </c>
      <c r="D16" s="82" t="s">
        <v>67</v>
      </c>
      <c r="E16" s="171"/>
      <c r="F16" s="44">
        <f>'[5]كشف النقاط'!I16</f>
        <v>81</v>
      </c>
      <c r="G16" s="37">
        <f t="shared" si="0"/>
        <v>6</v>
      </c>
      <c r="H16" s="44">
        <f>'[5]كشف النقاط'!I66</f>
        <v>48</v>
      </c>
      <c r="I16" s="37">
        <f t="shared" si="1"/>
        <v>0</v>
      </c>
      <c r="J16" s="44">
        <f>'[5]كشف النقاط'!I114</f>
        <v>66.75</v>
      </c>
      <c r="K16" s="37">
        <f t="shared" si="2"/>
        <v>6</v>
      </c>
      <c r="L16" s="45">
        <f t="shared" si="3"/>
        <v>10.875</v>
      </c>
      <c r="M16" s="46">
        <f t="shared" si="4"/>
        <v>18</v>
      </c>
      <c r="N16" s="44">
        <f>'[5]كشف النقاط'!I163</f>
        <v>25.5</v>
      </c>
      <c r="O16" s="37">
        <f t="shared" si="5"/>
        <v>0</v>
      </c>
      <c r="P16" s="44">
        <f>'[5]كشف النقاط'!I210</f>
        <v>42</v>
      </c>
      <c r="Q16" s="37">
        <f t="shared" si="6"/>
        <v>3</v>
      </c>
      <c r="R16" s="44">
        <f>'[5]كشف النقاط'!I257</f>
        <v>36</v>
      </c>
      <c r="S16" s="37">
        <f t="shared" si="7"/>
        <v>3</v>
      </c>
      <c r="T16" s="45">
        <f t="shared" si="8"/>
        <v>11.5</v>
      </c>
      <c r="U16" s="46">
        <f t="shared" si="9"/>
        <v>9</v>
      </c>
      <c r="V16" s="47">
        <f>'[5]كشف النقاط'!I307</f>
        <v>7.5</v>
      </c>
      <c r="W16" s="37">
        <f t="shared" si="10"/>
        <v>0</v>
      </c>
      <c r="X16" s="44">
        <f>'[5]كشف النقاط'!I357</f>
        <v>24</v>
      </c>
      <c r="Y16" s="37">
        <f t="shared" si="11"/>
        <v>2</v>
      </c>
      <c r="Z16" s="44">
        <f t="shared" si="12"/>
        <v>10.5</v>
      </c>
      <c r="AA16" s="84">
        <f t="shared" si="13"/>
        <v>3</v>
      </c>
      <c r="AB16" s="44">
        <f t="shared" si="14"/>
        <v>11.025</v>
      </c>
      <c r="AC16" s="49">
        <f t="shared" si="15"/>
        <v>30</v>
      </c>
      <c r="AD16" s="85"/>
      <c r="AE16" s="86" t="str">
        <f>IF('[5]كشف النقاط'!H16+'[5]كشف النقاط'!H66+'[5]كشف النقاط'!H114+'[5]كشف النقاط'!H163+'[5]كشف النقاط'!H210+'[5]كشف النقاط'!H257+'[5]كشف النقاط'!H307+'[5]كشف النقاط'!H357&gt;0,"انقاذ"," ")</f>
        <v xml:space="preserve"> </v>
      </c>
    </row>
    <row r="17" spans="1:31" ht="14.1" customHeight="1">
      <c r="B17" s="167">
        <v>9</v>
      </c>
      <c r="C17" s="152" t="s">
        <v>344</v>
      </c>
      <c r="D17" s="152" t="s">
        <v>345</v>
      </c>
      <c r="E17" s="172"/>
      <c r="F17" s="44">
        <f>'[5]كشف النقاط'!I17</f>
        <v>60</v>
      </c>
      <c r="G17" s="37">
        <f t="shared" si="0"/>
        <v>6</v>
      </c>
      <c r="H17" s="44">
        <f>'[5]كشف النقاط'!I67</f>
        <v>48</v>
      </c>
      <c r="I17" s="37">
        <f t="shared" si="1"/>
        <v>0</v>
      </c>
      <c r="J17" s="44">
        <f>'[5]كشف النقاط'!I115</f>
        <v>41.25</v>
      </c>
      <c r="K17" s="37">
        <f t="shared" si="2"/>
        <v>0</v>
      </c>
      <c r="L17" s="45">
        <f t="shared" si="3"/>
        <v>8.2916666666666661</v>
      </c>
      <c r="M17" s="46">
        <f t="shared" si="4"/>
        <v>6</v>
      </c>
      <c r="N17" s="44">
        <f>'[5]كشف النقاط'!I164</f>
        <v>40.5</v>
      </c>
      <c r="O17" s="37">
        <f t="shared" si="5"/>
        <v>3</v>
      </c>
      <c r="P17" s="44">
        <f>'[5]كشف النقاط'!I211</f>
        <v>27</v>
      </c>
      <c r="Q17" s="37">
        <f t="shared" si="6"/>
        <v>0</v>
      </c>
      <c r="R17" s="44">
        <f>'[5]كشف النقاط'!I258</f>
        <v>30</v>
      </c>
      <c r="S17" s="37">
        <f t="shared" si="7"/>
        <v>3</v>
      </c>
      <c r="T17" s="45">
        <f t="shared" si="8"/>
        <v>10.833333333333334</v>
      </c>
      <c r="U17" s="46">
        <f t="shared" si="9"/>
        <v>9</v>
      </c>
      <c r="V17" s="47">
        <f>'[5]كشف النقاط'!I308</f>
        <v>8.6649999999999991</v>
      </c>
      <c r="W17" s="37">
        <f t="shared" si="10"/>
        <v>0</v>
      </c>
      <c r="X17" s="44">
        <f>'[5]كشف النقاط'!I358</f>
        <v>11</v>
      </c>
      <c r="Y17" s="37">
        <f t="shared" si="11"/>
        <v>0</v>
      </c>
      <c r="Z17" s="44">
        <f t="shared" si="12"/>
        <v>6.5549999999999997</v>
      </c>
      <c r="AA17" s="84">
        <f t="shared" si="13"/>
        <v>0</v>
      </c>
      <c r="AB17" s="44">
        <f t="shared" si="14"/>
        <v>8.8804999999999996</v>
      </c>
      <c r="AC17" s="49">
        <f t="shared" si="15"/>
        <v>15</v>
      </c>
      <c r="AD17" s="85"/>
      <c r="AE17" s="86" t="str">
        <f>IF('[5]كشف النقاط'!H17+'[5]كشف النقاط'!H67+'[5]كشف النقاط'!H115+'[5]كشف النقاط'!H164+'[5]كشف النقاط'!H211+'[5]كشف النقاط'!H258+'[5]كشف النقاط'!H308+'[5]كشف النقاط'!H358&gt;0,"انقاذ"," ")</f>
        <v xml:space="preserve"> </v>
      </c>
    </row>
    <row r="18" spans="1:31" ht="14.1" customHeight="1">
      <c r="B18" s="167">
        <v>10</v>
      </c>
      <c r="C18" s="91" t="s">
        <v>346</v>
      </c>
      <c r="D18" s="91" t="s">
        <v>124</v>
      </c>
      <c r="E18" s="172"/>
      <c r="F18" s="44">
        <f>'[5]كشف النقاط'!I18</f>
        <v>27</v>
      </c>
      <c r="G18" s="37">
        <f t="shared" si="0"/>
        <v>0</v>
      </c>
      <c r="H18" s="44">
        <f>'[5]كشف النقاط'!I68</f>
        <v>36</v>
      </c>
      <c r="I18" s="37">
        <f t="shared" si="1"/>
        <v>0</v>
      </c>
      <c r="J18" s="44">
        <f>'[5]كشف النقاط'!I116</f>
        <v>48</v>
      </c>
      <c r="K18" s="37">
        <f t="shared" si="2"/>
        <v>0</v>
      </c>
      <c r="L18" s="45">
        <f t="shared" si="3"/>
        <v>6.166666666666667</v>
      </c>
      <c r="M18" s="46">
        <f t="shared" si="4"/>
        <v>0</v>
      </c>
      <c r="N18" s="44">
        <f>'[5]كشف النقاط'!I165</f>
        <v>27.75</v>
      </c>
      <c r="O18" s="37">
        <f t="shared" si="5"/>
        <v>0</v>
      </c>
      <c r="P18" s="44">
        <f>'[5]كشف النقاط'!I212</f>
        <v>23.25</v>
      </c>
      <c r="Q18" s="37">
        <f t="shared" si="6"/>
        <v>0</v>
      </c>
      <c r="R18" s="44">
        <f>'[5]كشف النقاط'!I259</f>
        <v>28.5</v>
      </c>
      <c r="S18" s="37">
        <f t="shared" si="7"/>
        <v>0</v>
      </c>
      <c r="T18" s="45">
        <f t="shared" si="8"/>
        <v>8.8333333333333339</v>
      </c>
      <c r="U18" s="46">
        <f t="shared" si="9"/>
        <v>0</v>
      </c>
      <c r="V18" s="47">
        <f>'[5]كشف النقاط'!I309</f>
        <v>9.6649999999999991</v>
      </c>
      <c r="W18" s="37">
        <f t="shared" si="10"/>
        <v>0</v>
      </c>
      <c r="X18" s="44">
        <f>'[5]كشف النقاط'!I359</f>
        <v>8</v>
      </c>
      <c r="Y18" s="37">
        <f t="shared" si="11"/>
        <v>0</v>
      </c>
      <c r="Z18" s="44">
        <f t="shared" si="12"/>
        <v>5.8883333333333328</v>
      </c>
      <c r="AA18" s="84">
        <f t="shared" si="13"/>
        <v>0</v>
      </c>
      <c r="AB18" s="44">
        <f t="shared" si="14"/>
        <v>6.9388333333333332</v>
      </c>
      <c r="AC18" s="49">
        <f t="shared" si="15"/>
        <v>0</v>
      </c>
      <c r="AD18" s="85"/>
      <c r="AE18" s="86" t="str">
        <f>IF('[5]كشف النقاط'!H18+'[5]كشف النقاط'!H68+'[5]كشف النقاط'!H116+'[5]كشف النقاط'!H165+'[5]كشف النقاط'!H212+'[5]كشف النقاط'!H259+'[5]كشف النقاط'!H309+'[5]كشف النقاط'!H359&gt;0,"انقاذ"," ")</f>
        <v xml:space="preserve"> </v>
      </c>
    </row>
    <row r="19" spans="1:31" ht="14.1" customHeight="1">
      <c r="B19" s="167">
        <v>11</v>
      </c>
      <c r="C19" s="82" t="s">
        <v>347</v>
      </c>
      <c r="D19" s="82" t="s">
        <v>348</v>
      </c>
      <c r="E19" s="167"/>
      <c r="F19" s="44">
        <f>'[5]كشف النقاط'!I19</f>
        <v>24</v>
      </c>
      <c r="G19" s="37">
        <f t="shared" si="0"/>
        <v>0</v>
      </c>
      <c r="H19" s="44">
        <f>'[5]كشف النقاط'!I69</f>
        <v>81</v>
      </c>
      <c r="I19" s="37">
        <f t="shared" si="1"/>
        <v>6</v>
      </c>
      <c r="J19" s="44">
        <f>'[5]كشف النقاط'!I117</f>
        <v>63.75</v>
      </c>
      <c r="K19" s="37">
        <f t="shared" si="2"/>
        <v>6</v>
      </c>
      <c r="L19" s="45">
        <f t="shared" si="3"/>
        <v>9.375</v>
      </c>
      <c r="M19" s="46">
        <f t="shared" si="4"/>
        <v>12</v>
      </c>
      <c r="N19" s="44">
        <f>'[5]كشف النقاط'!I166</f>
        <v>27</v>
      </c>
      <c r="O19" s="37">
        <f t="shared" si="5"/>
        <v>0</v>
      </c>
      <c r="P19" s="44">
        <f>'[5]كشف النقاط'!I213</f>
        <v>44.25</v>
      </c>
      <c r="Q19" s="37">
        <f t="shared" si="6"/>
        <v>3</v>
      </c>
      <c r="R19" s="44">
        <f>'[5]كشف النقاط'!I260</f>
        <v>42</v>
      </c>
      <c r="S19" s="37">
        <f t="shared" si="7"/>
        <v>3</v>
      </c>
      <c r="T19" s="45">
        <f t="shared" si="8"/>
        <v>12.583333333333334</v>
      </c>
      <c r="U19" s="46">
        <f t="shared" si="9"/>
        <v>9</v>
      </c>
      <c r="V19" s="47">
        <f>'[5]كشف النقاط'!I310</f>
        <v>12.164999999999999</v>
      </c>
      <c r="W19" s="37">
        <f t="shared" si="10"/>
        <v>1</v>
      </c>
      <c r="X19" s="44">
        <f>'[5]كشف النقاط'!I360</f>
        <v>24</v>
      </c>
      <c r="Y19" s="37">
        <f t="shared" si="11"/>
        <v>2</v>
      </c>
      <c r="Z19" s="44">
        <f t="shared" si="12"/>
        <v>12.055</v>
      </c>
      <c r="AA19" s="84">
        <f t="shared" si="13"/>
        <v>3</v>
      </c>
      <c r="AB19" s="44">
        <f t="shared" si="14"/>
        <v>10.605499999999999</v>
      </c>
      <c r="AC19" s="49">
        <f t="shared" si="15"/>
        <v>30</v>
      </c>
      <c r="AD19" s="85"/>
      <c r="AE19" s="86" t="str">
        <f>IF('[5]كشف النقاط'!H19+'[5]كشف النقاط'!H69+'[5]كشف النقاط'!H117+'[5]كشف النقاط'!H166+'[5]كشف النقاط'!H213+'[5]كشف النقاط'!H260+'[5]كشف النقاط'!H310+'[5]كشف النقاط'!H360&gt;0,"انقاذ"," ")</f>
        <v xml:space="preserve"> </v>
      </c>
    </row>
    <row r="20" spans="1:31" ht="14.1" customHeight="1">
      <c r="B20" s="167">
        <v>12</v>
      </c>
      <c r="C20" s="152" t="s">
        <v>349</v>
      </c>
      <c r="D20" s="152" t="s">
        <v>350</v>
      </c>
      <c r="E20" s="172"/>
      <c r="F20" s="44">
        <f>'[5]كشف النقاط'!I20</f>
        <v>0</v>
      </c>
      <c r="G20" s="37">
        <f t="shared" si="0"/>
        <v>0</v>
      </c>
      <c r="H20" s="44">
        <f>'[5]كشف النقاط'!I70</f>
        <v>0</v>
      </c>
      <c r="I20" s="37">
        <f t="shared" si="1"/>
        <v>0</v>
      </c>
      <c r="J20" s="44">
        <f>'[5]كشف النقاط'!I118</f>
        <v>0</v>
      </c>
      <c r="K20" s="37">
        <f t="shared" si="2"/>
        <v>0</v>
      </c>
      <c r="L20" s="45">
        <f t="shared" si="3"/>
        <v>0</v>
      </c>
      <c r="M20" s="46">
        <f t="shared" si="4"/>
        <v>0</v>
      </c>
      <c r="N20" s="44">
        <f>'[5]كشف النقاط'!I167</f>
        <v>0</v>
      </c>
      <c r="O20" s="37">
        <f t="shared" si="5"/>
        <v>0</v>
      </c>
      <c r="P20" s="44">
        <f>'[5]كشف النقاط'!I214</f>
        <v>0</v>
      </c>
      <c r="Q20" s="37">
        <f t="shared" si="6"/>
        <v>0</v>
      </c>
      <c r="R20" s="44">
        <f>'[5]كشف النقاط'!I261</f>
        <v>0</v>
      </c>
      <c r="S20" s="37">
        <f t="shared" si="7"/>
        <v>0</v>
      </c>
      <c r="T20" s="45">
        <f t="shared" si="8"/>
        <v>0</v>
      </c>
      <c r="U20" s="46">
        <f t="shared" si="9"/>
        <v>0</v>
      </c>
      <c r="V20" s="47">
        <f>'[5]كشف النقاط'!I311</f>
        <v>0</v>
      </c>
      <c r="W20" s="37">
        <f t="shared" si="10"/>
        <v>0</v>
      </c>
      <c r="X20" s="44">
        <f>'[5]كشف النقاط'!I361</f>
        <v>0</v>
      </c>
      <c r="Y20" s="37">
        <f t="shared" si="11"/>
        <v>0</v>
      </c>
      <c r="Z20" s="44">
        <f t="shared" si="12"/>
        <v>0</v>
      </c>
      <c r="AA20" s="84">
        <f t="shared" si="13"/>
        <v>0</v>
      </c>
      <c r="AB20" s="44">
        <f t="shared" si="14"/>
        <v>0</v>
      </c>
      <c r="AC20" s="49">
        <f t="shared" si="15"/>
        <v>0</v>
      </c>
      <c r="AD20" s="85"/>
      <c r="AE20" s="86" t="str">
        <f>IF('[5]كشف النقاط'!H20+'[5]كشف النقاط'!H70+'[5]كشف النقاط'!H118+'[5]كشف النقاط'!H167+'[5]كشف النقاط'!H214+'[5]كشف النقاط'!H261+'[5]كشف النقاط'!H311+'[5]كشف النقاط'!H361&gt;0,"انقاذ"," ")</f>
        <v xml:space="preserve"> </v>
      </c>
    </row>
    <row r="21" spans="1:31" ht="14.1" customHeight="1">
      <c r="B21" s="167">
        <v>13</v>
      </c>
      <c r="C21" s="82" t="s">
        <v>351</v>
      </c>
      <c r="D21" s="82" t="s">
        <v>274</v>
      </c>
      <c r="E21" s="172"/>
      <c r="F21" s="44">
        <f>'[5]كشف النقاط'!I21</f>
        <v>66</v>
      </c>
      <c r="G21" s="37">
        <f t="shared" si="0"/>
        <v>6</v>
      </c>
      <c r="H21" s="44">
        <f>'[5]كشف النقاط'!I71</f>
        <v>63</v>
      </c>
      <c r="I21" s="37">
        <f t="shared" si="1"/>
        <v>6</v>
      </c>
      <c r="J21" s="44">
        <f>'[5]كشف النقاط'!I119</f>
        <v>53.25</v>
      </c>
      <c r="K21" s="37">
        <f t="shared" si="2"/>
        <v>0</v>
      </c>
      <c r="L21" s="45">
        <f t="shared" si="3"/>
        <v>10.125</v>
      </c>
      <c r="M21" s="46">
        <f t="shared" si="4"/>
        <v>18</v>
      </c>
      <c r="N21" s="44">
        <f>'[5]كشف النقاط'!I168</f>
        <v>30</v>
      </c>
      <c r="O21" s="37">
        <f t="shared" si="5"/>
        <v>3</v>
      </c>
      <c r="P21" s="44">
        <f>'[5]كشف النقاط'!I215</f>
        <v>19.5</v>
      </c>
      <c r="Q21" s="37">
        <f t="shared" si="6"/>
        <v>0</v>
      </c>
      <c r="R21" s="44">
        <f>'[5]كشف النقاط'!I262</f>
        <v>30</v>
      </c>
      <c r="S21" s="37">
        <f t="shared" si="7"/>
        <v>3</v>
      </c>
      <c r="T21" s="45">
        <f t="shared" si="8"/>
        <v>8.8333333333333339</v>
      </c>
      <c r="U21" s="46">
        <f t="shared" si="9"/>
        <v>6</v>
      </c>
      <c r="V21" s="47">
        <f>'[5]كشف النقاط'!I312</f>
        <v>8</v>
      </c>
      <c r="W21" s="37">
        <f t="shared" si="10"/>
        <v>0</v>
      </c>
      <c r="X21" s="44">
        <f>'[5]كشف النقاط'!I362</f>
        <v>12</v>
      </c>
      <c r="Y21" s="37">
        <f t="shared" si="11"/>
        <v>0</v>
      </c>
      <c r="Z21" s="44">
        <f t="shared" si="12"/>
        <v>6.666666666666667</v>
      </c>
      <c r="AA21" s="84">
        <f t="shared" si="13"/>
        <v>0</v>
      </c>
      <c r="AB21" s="44">
        <f t="shared" si="14"/>
        <v>9.3916666666666675</v>
      </c>
      <c r="AC21" s="49">
        <f t="shared" si="15"/>
        <v>24</v>
      </c>
      <c r="AD21" s="85"/>
      <c r="AE21" s="86" t="str">
        <f>IF('[5]كشف النقاط'!H21+'[5]كشف النقاط'!H71+'[5]كشف النقاط'!H119+'[5]كشف النقاط'!H168+'[5]كشف النقاط'!H215+'[5]كشف النقاط'!H262+'[5]كشف النقاط'!H312+'[5]كشف النقاط'!H362&gt;0,"انقاذ"," ")</f>
        <v xml:space="preserve"> </v>
      </c>
    </row>
    <row r="22" spans="1:31" ht="14.1" customHeight="1">
      <c r="B22" s="167">
        <v>14</v>
      </c>
      <c r="C22" s="82" t="s">
        <v>133</v>
      </c>
      <c r="D22" s="82" t="s">
        <v>352</v>
      </c>
      <c r="E22" s="172"/>
      <c r="F22" s="44">
        <f>'[5]كشف النقاط'!I22</f>
        <v>51</v>
      </c>
      <c r="G22" s="37">
        <f t="shared" si="0"/>
        <v>0</v>
      </c>
      <c r="H22" s="44">
        <f>'[5]كشف النقاط'!I72</f>
        <v>72</v>
      </c>
      <c r="I22" s="37">
        <f t="shared" si="1"/>
        <v>6</v>
      </c>
      <c r="J22" s="44">
        <f>'[5]كشف النقاط'!I120</f>
        <v>71.25</v>
      </c>
      <c r="K22" s="37">
        <f t="shared" si="2"/>
        <v>6</v>
      </c>
      <c r="L22" s="45">
        <f t="shared" si="3"/>
        <v>10.791666666666666</v>
      </c>
      <c r="M22" s="46">
        <f t="shared" si="4"/>
        <v>18</v>
      </c>
      <c r="N22" s="44">
        <f>'[5]كشف النقاط'!I169</f>
        <v>36.375</v>
      </c>
      <c r="O22" s="37">
        <f t="shared" si="5"/>
        <v>3</v>
      </c>
      <c r="P22" s="44">
        <f>'[5]كشف النقاط'!I216</f>
        <v>40.5</v>
      </c>
      <c r="Q22" s="37">
        <f t="shared" si="6"/>
        <v>3</v>
      </c>
      <c r="R22" s="44">
        <f>'[5]كشف النقاط'!I263</f>
        <v>37.5</v>
      </c>
      <c r="S22" s="37">
        <f t="shared" si="7"/>
        <v>3</v>
      </c>
      <c r="T22" s="45">
        <f t="shared" si="8"/>
        <v>12.708333333333334</v>
      </c>
      <c r="U22" s="46">
        <f t="shared" si="9"/>
        <v>9</v>
      </c>
      <c r="V22" s="47">
        <f>'[5]كشف النقاط'!I313</f>
        <v>9.6649999999999991</v>
      </c>
      <c r="W22" s="37">
        <f t="shared" si="10"/>
        <v>0</v>
      </c>
      <c r="X22" s="44">
        <f>'[5]كشف النقاط'!I363</f>
        <v>27</v>
      </c>
      <c r="Y22" s="37">
        <f t="shared" si="11"/>
        <v>2</v>
      </c>
      <c r="Z22" s="44">
        <f t="shared" si="12"/>
        <v>12.221666666666666</v>
      </c>
      <c r="AA22" s="84">
        <f t="shared" si="13"/>
        <v>3</v>
      </c>
      <c r="AB22" s="44">
        <f t="shared" si="14"/>
        <v>11.509666666666666</v>
      </c>
      <c r="AC22" s="49">
        <f t="shared" si="15"/>
        <v>30</v>
      </c>
      <c r="AD22" s="85"/>
      <c r="AE22" s="86" t="str">
        <f>IF('[5]كشف النقاط'!H22+'[5]كشف النقاط'!H72+'[5]كشف النقاط'!H120+'[5]كشف النقاط'!H169+'[5]كشف النقاط'!H216+'[5]كشف النقاط'!H263+'[5]كشف النقاط'!H313+'[5]كشف النقاط'!H363&gt;0,"انقاذ"," ")</f>
        <v xml:space="preserve"> </v>
      </c>
    </row>
    <row r="23" spans="1:31" ht="14.1" customHeight="1">
      <c r="B23" s="167">
        <v>15</v>
      </c>
      <c r="C23" s="82" t="s">
        <v>353</v>
      </c>
      <c r="D23" s="82" t="s">
        <v>354</v>
      </c>
      <c r="E23" s="167"/>
      <c r="F23" s="44">
        <f>'[5]كشف النقاط'!I23</f>
        <v>30.75</v>
      </c>
      <c r="G23" s="37">
        <f t="shared" si="0"/>
        <v>0</v>
      </c>
      <c r="H23" s="44">
        <f>'[5]كشف النقاط'!I73</f>
        <v>51</v>
      </c>
      <c r="I23" s="37">
        <f t="shared" si="1"/>
        <v>0</v>
      </c>
      <c r="J23" s="44">
        <f>'[5]كشف النقاط'!I121</f>
        <v>51.75</v>
      </c>
      <c r="K23" s="37">
        <f t="shared" si="2"/>
        <v>0</v>
      </c>
      <c r="L23" s="45">
        <f t="shared" si="3"/>
        <v>7.416666666666667</v>
      </c>
      <c r="M23" s="46">
        <f t="shared" si="4"/>
        <v>0</v>
      </c>
      <c r="N23" s="44">
        <f>'[5]كشف النقاط'!I170</f>
        <v>44.25</v>
      </c>
      <c r="O23" s="37">
        <f t="shared" si="5"/>
        <v>3</v>
      </c>
      <c r="P23" s="44">
        <f>'[5]كشف النقاط'!I217</f>
        <v>27</v>
      </c>
      <c r="Q23" s="37">
        <f t="shared" si="6"/>
        <v>0</v>
      </c>
      <c r="R23" s="44">
        <f>'[5]كشف النقاط'!I264</f>
        <v>37.5</v>
      </c>
      <c r="S23" s="37">
        <f t="shared" si="7"/>
        <v>3</v>
      </c>
      <c r="T23" s="45">
        <f t="shared" si="8"/>
        <v>12.083333333333334</v>
      </c>
      <c r="U23" s="46">
        <f t="shared" si="9"/>
        <v>9</v>
      </c>
      <c r="V23" s="47">
        <f>'[5]كشف النقاط'!I314</f>
        <v>7.5</v>
      </c>
      <c r="W23" s="37">
        <f t="shared" si="10"/>
        <v>0</v>
      </c>
      <c r="X23" s="44">
        <f>'[5]كشف النقاط'!I364</f>
        <v>9.5</v>
      </c>
      <c r="Y23" s="37">
        <f t="shared" si="11"/>
        <v>0</v>
      </c>
      <c r="Z23" s="44">
        <f t="shared" si="12"/>
        <v>5.666666666666667</v>
      </c>
      <c r="AA23" s="84">
        <f t="shared" si="13"/>
        <v>0</v>
      </c>
      <c r="AB23" s="44">
        <f t="shared" si="14"/>
        <v>8.6416666666666675</v>
      </c>
      <c r="AC23" s="49">
        <f t="shared" si="15"/>
        <v>9</v>
      </c>
      <c r="AD23" s="85"/>
      <c r="AE23" s="86" t="str">
        <f>IF('[5]كشف النقاط'!H23+'[5]كشف النقاط'!H73+'[5]كشف النقاط'!H121+'[5]كشف النقاط'!H170+'[5]كشف النقاط'!H217+'[5]كشف النقاط'!H264+'[5]كشف النقاط'!H314+'[5]كشف النقاط'!H364&gt;0,"انقاذ"," ")</f>
        <v xml:space="preserve"> </v>
      </c>
    </row>
    <row r="24" spans="1:31" ht="14.1" customHeight="1">
      <c r="B24" s="167">
        <v>16</v>
      </c>
      <c r="C24" s="154" t="s">
        <v>355</v>
      </c>
      <c r="D24" s="154" t="s">
        <v>356</v>
      </c>
      <c r="E24" s="167"/>
      <c r="F24" s="44">
        <f>'[5]كشف النقاط'!I24</f>
        <v>56.25</v>
      </c>
      <c r="G24" s="37">
        <f t="shared" si="0"/>
        <v>0</v>
      </c>
      <c r="H24" s="44">
        <f>'[5]كشف النقاط'!I74</f>
        <v>60</v>
      </c>
      <c r="I24" s="37">
        <f t="shared" si="1"/>
        <v>6</v>
      </c>
      <c r="J24" s="44">
        <f>'[5]كشف النقاط'!I122</f>
        <v>65.25</v>
      </c>
      <c r="K24" s="37">
        <f t="shared" si="2"/>
        <v>6</v>
      </c>
      <c r="L24" s="45">
        <f t="shared" si="3"/>
        <v>10.083333333333334</v>
      </c>
      <c r="M24" s="46">
        <f t="shared" si="4"/>
        <v>18</v>
      </c>
      <c r="N24" s="44">
        <f>'[5]كشف النقاط'!I171</f>
        <v>41.625</v>
      </c>
      <c r="O24" s="37">
        <f t="shared" si="5"/>
        <v>3</v>
      </c>
      <c r="P24" s="44">
        <f>'[5]كشف النقاط'!I218</f>
        <v>39</v>
      </c>
      <c r="Q24" s="37">
        <f t="shared" si="6"/>
        <v>3</v>
      </c>
      <c r="R24" s="44">
        <f>'[5]كشف النقاط'!I265</f>
        <v>37.5</v>
      </c>
      <c r="S24" s="37">
        <f t="shared" si="7"/>
        <v>3</v>
      </c>
      <c r="T24" s="45">
        <f t="shared" si="8"/>
        <v>13.125</v>
      </c>
      <c r="U24" s="46">
        <f t="shared" si="9"/>
        <v>9</v>
      </c>
      <c r="V24" s="47">
        <f>'[5]كشف النقاط'!I315</f>
        <v>9.5</v>
      </c>
      <c r="W24" s="37">
        <f t="shared" si="10"/>
        <v>0</v>
      </c>
      <c r="X24" s="44">
        <f>'[5]كشف النقاط'!I365</f>
        <v>26.5</v>
      </c>
      <c r="Y24" s="37">
        <f t="shared" si="11"/>
        <v>2</v>
      </c>
      <c r="Z24" s="44">
        <f t="shared" si="12"/>
        <v>12</v>
      </c>
      <c r="AA24" s="84">
        <f t="shared" si="13"/>
        <v>3</v>
      </c>
      <c r="AB24" s="44">
        <f t="shared" si="14"/>
        <v>11.1875</v>
      </c>
      <c r="AC24" s="49">
        <f t="shared" si="15"/>
        <v>30</v>
      </c>
      <c r="AD24" s="85"/>
      <c r="AE24" s="86" t="str">
        <f>IF('[5]كشف النقاط'!H24+'[5]كشف النقاط'!H74+'[5]كشف النقاط'!H122+'[5]كشف النقاط'!H171+'[5]كشف النقاط'!H218+'[5]كشف النقاط'!H265+'[5]كشف النقاط'!H315+'[5]كشف النقاط'!H365&gt;0,"انقاذ"," ")</f>
        <v xml:space="preserve"> </v>
      </c>
    </row>
    <row r="25" spans="1:31" ht="14.1" customHeight="1">
      <c r="B25" s="167">
        <v>17</v>
      </c>
      <c r="C25" s="82" t="s">
        <v>357</v>
      </c>
      <c r="D25" s="82" t="s">
        <v>358</v>
      </c>
      <c r="E25" s="167"/>
      <c r="F25" s="44">
        <f>'[5]كشف النقاط'!I25</f>
        <v>51</v>
      </c>
      <c r="G25" s="37">
        <f t="shared" si="0"/>
        <v>0</v>
      </c>
      <c r="H25" s="44">
        <f>'[5]كشف النقاط'!I75</f>
        <v>45</v>
      </c>
      <c r="I25" s="37">
        <f t="shared" si="1"/>
        <v>0</v>
      </c>
      <c r="J25" s="44">
        <f>'[5]كشف النقاط'!I123</f>
        <v>51.75</v>
      </c>
      <c r="K25" s="37">
        <f t="shared" si="2"/>
        <v>0</v>
      </c>
      <c r="L25" s="45">
        <f t="shared" si="3"/>
        <v>8.2083333333333339</v>
      </c>
      <c r="M25" s="46">
        <f t="shared" si="4"/>
        <v>0</v>
      </c>
      <c r="N25" s="44">
        <f>'[5]كشف النقاط'!I172</f>
        <v>30</v>
      </c>
      <c r="O25" s="37">
        <f t="shared" si="5"/>
        <v>3</v>
      </c>
      <c r="P25" s="44">
        <f>'[5]كشف النقاط'!I219</f>
        <v>34.5</v>
      </c>
      <c r="Q25" s="37">
        <f t="shared" si="6"/>
        <v>3</v>
      </c>
      <c r="R25" s="44">
        <f>'[5]كشف النقاط'!I266</f>
        <v>36</v>
      </c>
      <c r="S25" s="37">
        <f t="shared" si="7"/>
        <v>3</v>
      </c>
      <c r="T25" s="45">
        <f t="shared" si="8"/>
        <v>11.166666666666666</v>
      </c>
      <c r="U25" s="46">
        <f t="shared" si="9"/>
        <v>9</v>
      </c>
      <c r="V25" s="47">
        <f>'[5]كشف النقاط'!I316</f>
        <v>9</v>
      </c>
      <c r="W25" s="37">
        <f t="shared" si="10"/>
        <v>0</v>
      </c>
      <c r="X25" s="44">
        <f>'[5]كشف النقاط'!I366</f>
        <v>14</v>
      </c>
      <c r="Y25" s="37">
        <f t="shared" si="11"/>
        <v>0</v>
      </c>
      <c r="Z25" s="44">
        <f t="shared" si="12"/>
        <v>7.666666666666667</v>
      </c>
      <c r="AA25" s="84">
        <f t="shared" si="13"/>
        <v>0</v>
      </c>
      <c r="AB25" s="44">
        <f t="shared" si="14"/>
        <v>9.0416666666666661</v>
      </c>
      <c r="AC25" s="49">
        <f t="shared" si="15"/>
        <v>9</v>
      </c>
      <c r="AD25" s="85"/>
      <c r="AE25" s="86" t="str">
        <f>IF('[5]كشف النقاط'!H25+'[5]كشف النقاط'!H75+'[5]كشف النقاط'!H123+'[5]كشف النقاط'!H172+'[5]كشف النقاط'!H219+'[5]كشف النقاط'!H266+'[5]كشف النقاط'!H316+'[5]كشف النقاط'!H366&gt;0,"انقاذ"," ")</f>
        <v xml:space="preserve"> </v>
      </c>
    </row>
    <row r="26" spans="1:31" ht="14.1" customHeight="1">
      <c r="B26" s="167">
        <v>18</v>
      </c>
      <c r="C26" s="82" t="s">
        <v>359</v>
      </c>
      <c r="D26" s="82" t="s">
        <v>360</v>
      </c>
      <c r="E26" s="167"/>
      <c r="F26" s="44">
        <f>'[5]كشف النقاط'!I26</f>
        <v>78.75</v>
      </c>
      <c r="G26" s="37">
        <f t="shared" si="0"/>
        <v>6</v>
      </c>
      <c r="H26" s="44">
        <f>'[5]كشف النقاط'!I76</f>
        <v>69</v>
      </c>
      <c r="I26" s="37">
        <f t="shared" si="1"/>
        <v>6</v>
      </c>
      <c r="J26" s="44">
        <f>'[5]كشف النقاط'!I124</f>
        <v>62.25</v>
      </c>
      <c r="K26" s="37">
        <f t="shared" si="2"/>
        <v>6</v>
      </c>
      <c r="L26" s="45">
        <f t="shared" si="3"/>
        <v>11.666666666666666</v>
      </c>
      <c r="M26" s="46">
        <f t="shared" si="4"/>
        <v>18</v>
      </c>
      <c r="N26" s="44">
        <f>'[5]كشف النقاط'!I173</f>
        <v>43.5</v>
      </c>
      <c r="O26" s="37">
        <f t="shared" si="5"/>
        <v>3</v>
      </c>
      <c r="P26" s="44">
        <f>'[5]كشف النقاط'!I220</f>
        <v>28.5</v>
      </c>
      <c r="Q26" s="37">
        <f t="shared" si="6"/>
        <v>0</v>
      </c>
      <c r="R26" s="44">
        <f>'[5]كشف النقاط'!I267</f>
        <v>36</v>
      </c>
      <c r="S26" s="37">
        <f t="shared" si="7"/>
        <v>3</v>
      </c>
      <c r="T26" s="45">
        <f t="shared" si="8"/>
        <v>12</v>
      </c>
      <c r="U26" s="46">
        <f t="shared" si="9"/>
        <v>9</v>
      </c>
      <c r="V26" s="47">
        <f>'[5]كشف النقاط'!I317</f>
        <v>8.83</v>
      </c>
      <c r="W26" s="37">
        <f t="shared" si="10"/>
        <v>0</v>
      </c>
      <c r="X26" s="44">
        <f>'[5]كشف النقاط'!I367</f>
        <v>28</v>
      </c>
      <c r="Y26" s="37">
        <f t="shared" si="11"/>
        <v>2</v>
      </c>
      <c r="Z26" s="44">
        <f t="shared" si="12"/>
        <v>12.276666666666666</v>
      </c>
      <c r="AA26" s="84">
        <f t="shared" si="13"/>
        <v>3</v>
      </c>
      <c r="AB26" s="44">
        <f t="shared" si="14"/>
        <v>11.827666666666666</v>
      </c>
      <c r="AC26" s="49">
        <f t="shared" si="15"/>
        <v>30</v>
      </c>
      <c r="AD26" s="85"/>
      <c r="AE26" s="86" t="str">
        <f>IF('[5]كشف النقاط'!H26+'[5]كشف النقاط'!H76+'[5]كشف النقاط'!H124+'[5]كشف النقاط'!H173+'[5]كشف النقاط'!H220+'[5]كشف النقاط'!H267+'[5]كشف النقاط'!H317+'[5]كشف النقاط'!H367&gt;0,"انقاذ"," ")</f>
        <v xml:space="preserve"> </v>
      </c>
    </row>
    <row r="27" spans="1:31" ht="14.1" customHeight="1">
      <c r="B27" s="167">
        <v>19</v>
      </c>
      <c r="C27" s="82" t="s">
        <v>145</v>
      </c>
      <c r="D27" s="82" t="s">
        <v>361</v>
      </c>
      <c r="E27" s="167"/>
      <c r="F27" s="44">
        <f>'[5]كشف النقاط'!I27</f>
        <v>57.75</v>
      </c>
      <c r="G27" s="37">
        <f t="shared" si="0"/>
        <v>0</v>
      </c>
      <c r="H27" s="44">
        <f>'[5]كشف النقاط'!I77</f>
        <v>66</v>
      </c>
      <c r="I27" s="37">
        <f t="shared" si="1"/>
        <v>6</v>
      </c>
      <c r="J27" s="44">
        <f>'[5]كشف النقاط'!I125</f>
        <v>42.75</v>
      </c>
      <c r="K27" s="37">
        <f t="shared" si="2"/>
        <v>0</v>
      </c>
      <c r="L27" s="45">
        <f t="shared" si="3"/>
        <v>9.25</v>
      </c>
      <c r="M27" s="46">
        <f t="shared" si="4"/>
        <v>6</v>
      </c>
      <c r="N27" s="44">
        <f>'[5]كشف النقاط'!I174</f>
        <v>39</v>
      </c>
      <c r="O27" s="37">
        <f t="shared" si="5"/>
        <v>3</v>
      </c>
      <c r="P27" s="44">
        <f>'[5]كشف النقاط'!I221</f>
        <v>22.5</v>
      </c>
      <c r="Q27" s="37">
        <f t="shared" si="6"/>
        <v>0</v>
      </c>
      <c r="R27" s="44">
        <f>'[5]كشف النقاط'!I268</f>
        <v>30</v>
      </c>
      <c r="S27" s="37">
        <f t="shared" si="7"/>
        <v>3</v>
      </c>
      <c r="T27" s="45">
        <f t="shared" si="8"/>
        <v>10.166666666666666</v>
      </c>
      <c r="U27" s="46">
        <f t="shared" si="9"/>
        <v>9</v>
      </c>
      <c r="V27" s="47">
        <f>'[5]كشف النقاط'!I318</f>
        <v>6.33</v>
      </c>
      <c r="W27" s="37">
        <f t="shared" si="10"/>
        <v>0</v>
      </c>
      <c r="X27" s="44">
        <f>'[5]كشف النقاط'!I368</f>
        <v>20</v>
      </c>
      <c r="Y27" s="37">
        <f t="shared" si="11"/>
        <v>2</v>
      </c>
      <c r="Z27" s="44">
        <f t="shared" si="12"/>
        <v>8.7766666666666655</v>
      </c>
      <c r="AA27" s="84">
        <f t="shared" si="13"/>
        <v>2</v>
      </c>
      <c r="AB27" s="44">
        <f t="shared" si="14"/>
        <v>9.477666666666666</v>
      </c>
      <c r="AC27" s="49">
        <f t="shared" si="15"/>
        <v>17</v>
      </c>
      <c r="AD27" s="85"/>
      <c r="AE27" s="86" t="str">
        <f>IF('[5]كشف النقاط'!H27+'[5]كشف النقاط'!H77+'[5]كشف النقاط'!H125+'[5]كشف النقاط'!H174+'[5]كشف النقاط'!H221+'[5]كشف النقاط'!H268+'[5]كشف النقاط'!H318+'[5]كشف النقاط'!H368&gt;0,"انقاذ"," ")</f>
        <v xml:space="preserve"> </v>
      </c>
    </row>
    <row r="28" spans="1:31" ht="14.1" customHeight="1">
      <c r="A28" s="52"/>
      <c r="B28" s="167">
        <v>20</v>
      </c>
      <c r="C28" s="95" t="s">
        <v>362</v>
      </c>
      <c r="D28" s="96" t="s">
        <v>363</v>
      </c>
      <c r="E28" s="167" t="s">
        <v>65</v>
      </c>
      <c r="F28" s="44">
        <f>'[5]كشف النقاط'!I28</f>
        <v>19.5</v>
      </c>
      <c r="G28" s="37">
        <f t="shared" si="0"/>
        <v>0</v>
      </c>
      <c r="H28" s="44">
        <f>'[5]كشف النقاط'!I78</f>
        <v>72</v>
      </c>
      <c r="I28" s="37">
        <f t="shared" si="1"/>
        <v>6</v>
      </c>
      <c r="J28" s="44">
        <f>'[5]كشف النقاط'!I126</f>
        <v>64.5</v>
      </c>
      <c r="K28" s="37">
        <f t="shared" si="2"/>
        <v>6</v>
      </c>
      <c r="L28" s="45">
        <f t="shared" si="3"/>
        <v>8.6666666666666661</v>
      </c>
      <c r="M28" s="46">
        <f t="shared" si="4"/>
        <v>12</v>
      </c>
      <c r="N28" s="44">
        <f>'[5]كشف النقاط'!I175</f>
        <v>36.75</v>
      </c>
      <c r="O28" s="37">
        <f t="shared" si="5"/>
        <v>3</v>
      </c>
      <c r="P28" s="44">
        <f>'[5]كشف النقاط'!I222</f>
        <v>37.5</v>
      </c>
      <c r="Q28" s="37">
        <f t="shared" si="6"/>
        <v>3</v>
      </c>
      <c r="R28" s="44">
        <f>'[5]كشف النقاط'!I269</f>
        <v>31.5</v>
      </c>
      <c r="S28" s="37">
        <f t="shared" si="7"/>
        <v>3</v>
      </c>
      <c r="T28" s="45">
        <f t="shared" si="8"/>
        <v>11.75</v>
      </c>
      <c r="U28" s="46">
        <f t="shared" si="9"/>
        <v>9</v>
      </c>
      <c r="V28" s="47">
        <f>'[5]كشف النقاط'!I319</f>
        <v>8.4149999999999991</v>
      </c>
      <c r="W28" s="37">
        <f t="shared" si="10"/>
        <v>0</v>
      </c>
      <c r="X28" s="44">
        <f>'[5]كشف النقاط'!I369</f>
        <v>22.5</v>
      </c>
      <c r="Y28" s="37">
        <f t="shared" si="11"/>
        <v>2</v>
      </c>
      <c r="Z28" s="44">
        <f t="shared" si="12"/>
        <v>10.305</v>
      </c>
      <c r="AA28" s="84">
        <f t="shared" si="13"/>
        <v>3</v>
      </c>
      <c r="AB28" s="44">
        <f t="shared" si="14"/>
        <v>9.7554999999999996</v>
      </c>
      <c r="AC28" s="49">
        <f t="shared" si="15"/>
        <v>24</v>
      </c>
      <c r="AD28" s="85"/>
      <c r="AE28" s="86" t="str">
        <f>IF('[5]كشف النقاط'!H28+'[5]كشف النقاط'!H78+'[5]كشف النقاط'!H126+'[5]كشف النقاط'!H175+'[5]كشف النقاط'!H222+'[5]كشف النقاط'!H269+'[5]كشف النقاط'!H319+'[5]كشف النقاط'!H369&gt;0,"انقاذ"," ")</f>
        <v xml:space="preserve"> </v>
      </c>
    </row>
    <row r="29" spans="1:31" ht="14.1" customHeight="1">
      <c r="A29" s="52"/>
      <c r="B29" s="167">
        <v>21</v>
      </c>
      <c r="C29" s="95" t="s">
        <v>364</v>
      </c>
      <c r="D29" s="97" t="s">
        <v>365</v>
      </c>
      <c r="E29" s="167" t="s">
        <v>65</v>
      </c>
      <c r="F29" s="44">
        <f>'[5]كشف النقاط'!I29</f>
        <v>25.5</v>
      </c>
      <c r="G29" s="37">
        <f t="shared" si="0"/>
        <v>0</v>
      </c>
      <c r="H29" s="44">
        <f>'[5]كشف النقاط'!I79</f>
        <v>78</v>
      </c>
      <c r="I29" s="37">
        <f t="shared" si="1"/>
        <v>6</v>
      </c>
      <c r="J29" s="44">
        <f>'[5]كشف النقاط'!I127</f>
        <v>69</v>
      </c>
      <c r="K29" s="37">
        <f t="shared" si="2"/>
        <v>6</v>
      </c>
      <c r="L29" s="45">
        <f t="shared" si="3"/>
        <v>9.5833333333333339</v>
      </c>
      <c r="M29" s="46">
        <f t="shared" si="4"/>
        <v>12</v>
      </c>
      <c r="N29" s="44">
        <f>'[5]كشف النقاط'!I176</f>
        <v>30</v>
      </c>
      <c r="O29" s="37">
        <f t="shared" si="5"/>
        <v>3</v>
      </c>
      <c r="P29" s="44">
        <f>'[5]كشف النقاط'!I223</f>
        <v>24</v>
      </c>
      <c r="Q29" s="37">
        <f t="shared" si="6"/>
        <v>0</v>
      </c>
      <c r="R29" s="44">
        <f>'[5]كشف النقاط'!I270</f>
        <v>31.5</v>
      </c>
      <c r="S29" s="37">
        <f t="shared" si="7"/>
        <v>3</v>
      </c>
      <c r="T29" s="45">
        <f t="shared" si="8"/>
        <v>9.5</v>
      </c>
      <c r="U29" s="46">
        <f t="shared" si="9"/>
        <v>6</v>
      </c>
      <c r="V29" s="47">
        <f>'[5]كشف النقاط'!I320</f>
        <v>8</v>
      </c>
      <c r="W29" s="37">
        <f t="shared" si="10"/>
        <v>0</v>
      </c>
      <c r="X29" s="44">
        <f>'[5]كشف النقاط'!I370</f>
        <v>23</v>
      </c>
      <c r="Y29" s="37">
        <f t="shared" si="11"/>
        <v>2</v>
      </c>
      <c r="Z29" s="44">
        <f t="shared" si="12"/>
        <v>10.333333333333334</v>
      </c>
      <c r="AA29" s="84">
        <f t="shared" si="13"/>
        <v>3</v>
      </c>
      <c r="AB29" s="44">
        <f t="shared" si="14"/>
        <v>9.6333333333333329</v>
      </c>
      <c r="AC29" s="49">
        <f t="shared" si="15"/>
        <v>21</v>
      </c>
      <c r="AD29" s="85"/>
      <c r="AE29" s="86" t="str">
        <f>IF('[5]كشف النقاط'!H29+'[5]كشف النقاط'!H79+'[5]كشف النقاط'!H127+'[5]كشف النقاط'!H176+'[5]كشف النقاط'!H223+'[5]كشف النقاط'!H270+'[5]كشف النقاط'!H320+'[5]كشف النقاط'!H370&gt;0,"انقاذ"," ")</f>
        <v xml:space="preserve"> </v>
      </c>
    </row>
    <row r="30" spans="1:31" ht="14.1" customHeight="1">
      <c r="A30" s="52"/>
      <c r="B30" s="167">
        <v>22</v>
      </c>
      <c r="C30" s="95" t="s">
        <v>366</v>
      </c>
      <c r="D30" s="96" t="s">
        <v>367</v>
      </c>
      <c r="E30" s="167" t="s">
        <v>65</v>
      </c>
      <c r="F30" s="44">
        <f>'[5]كشف النقاط'!I30</f>
        <v>63.75</v>
      </c>
      <c r="G30" s="37">
        <f t="shared" si="0"/>
        <v>6</v>
      </c>
      <c r="H30" s="44">
        <f>'[5]كشف النقاط'!I80</f>
        <v>87</v>
      </c>
      <c r="I30" s="37">
        <f t="shared" si="1"/>
        <v>6</v>
      </c>
      <c r="J30" s="44">
        <f>'[5]كشف النقاط'!I128</f>
        <v>54.75</v>
      </c>
      <c r="K30" s="37">
        <f t="shared" si="2"/>
        <v>0</v>
      </c>
      <c r="L30" s="45">
        <f t="shared" si="3"/>
        <v>11.416666666666666</v>
      </c>
      <c r="M30" s="46">
        <f t="shared" si="4"/>
        <v>18</v>
      </c>
      <c r="N30" s="44">
        <f>'[5]كشف النقاط'!I177</f>
        <v>33.75</v>
      </c>
      <c r="O30" s="37">
        <f t="shared" si="5"/>
        <v>3</v>
      </c>
      <c r="P30" s="44">
        <f>'[5]كشف النقاط'!I224</f>
        <v>21</v>
      </c>
      <c r="Q30" s="37">
        <f t="shared" si="6"/>
        <v>0</v>
      </c>
      <c r="R30" s="44">
        <f>'[5]كشف النقاط'!I271</f>
        <v>43.5</v>
      </c>
      <c r="S30" s="37">
        <f t="shared" si="7"/>
        <v>3</v>
      </c>
      <c r="T30" s="45">
        <f t="shared" si="8"/>
        <v>10.916666666666666</v>
      </c>
      <c r="U30" s="46">
        <f t="shared" si="9"/>
        <v>9</v>
      </c>
      <c r="V30" s="47">
        <f>'[5]كشف النقاط'!I321</f>
        <v>4</v>
      </c>
      <c r="W30" s="37">
        <f t="shared" si="10"/>
        <v>0</v>
      </c>
      <c r="X30" s="44">
        <f>'[5]كشف النقاط'!I371</f>
        <v>21.5</v>
      </c>
      <c r="Y30" s="37">
        <f t="shared" si="11"/>
        <v>2</v>
      </c>
      <c r="Z30" s="44">
        <f t="shared" si="12"/>
        <v>8.5</v>
      </c>
      <c r="AA30" s="84">
        <f t="shared" si="13"/>
        <v>2</v>
      </c>
      <c r="AB30" s="44">
        <f t="shared" si="14"/>
        <v>10.975</v>
      </c>
      <c r="AC30" s="49">
        <f t="shared" si="15"/>
        <v>30</v>
      </c>
      <c r="AD30" s="85" t="s">
        <v>300</v>
      </c>
      <c r="AE30" s="86"/>
    </row>
    <row r="31" spans="1:31" ht="14.1" customHeight="1">
      <c r="A31" s="52"/>
      <c r="B31" s="167">
        <v>23</v>
      </c>
      <c r="C31" s="95" t="s">
        <v>368</v>
      </c>
      <c r="D31" s="97" t="s">
        <v>144</v>
      </c>
      <c r="E31" s="167" t="s">
        <v>65</v>
      </c>
      <c r="F31" s="44">
        <f>'[5]كشف النقاط'!I31</f>
        <v>27</v>
      </c>
      <c r="G31" s="37">
        <f t="shared" si="0"/>
        <v>0</v>
      </c>
      <c r="H31" s="44">
        <f>'[5]كشف النقاط'!I81</f>
        <v>90</v>
      </c>
      <c r="I31" s="37">
        <f t="shared" si="1"/>
        <v>6</v>
      </c>
      <c r="J31" s="44">
        <f>'[5]كشف النقاط'!I129</f>
        <v>63</v>
      </c>
      <c r="K31" s="37">
        <f t="shared" si="2"/>
        <v>6</v>
      </c>
      <c r="L31" s="45">
        <f t="shared" si="3"/>
        <v>10</v>
      </c>
      <c r="M31" s="46">
        <f t="shared" si="4"/>
        <v>18</v>
      </c>
      <c r="N31" s="44">
        <f>'[5]كشف النقاط'!I178</f>
        <v>18</v>
      </c>
      <c r="O31" s="37">
        <f t="shared" si="5"/>
        <v>0</v>
      </c>
      <c r="P31" s="44">
        <f>'[5]كشف النقاط'!I225</f>
        <v>31.5</v>
      </c>
      <c r="Q31" s="37">
        <f t="shared" si="6"/>
        <v>3</v>
      </c>
      <c r="R31" s="44">
        <f>'[5]كشف النقاط'!I272</f>
        <v>22.5</v>
      </c>
      <c r="S31" s="37">
        <f t="shared" si="7"/>
        <v>0</v>
      </c>
      <c r="T31" s="45">
        <f t="shared" si="8"/>
        <v>8</v>
      </c>
      <c r="U31" s="46">
        <f t="shared" si="9"/>
        <v>3</v>
      </c>
      <c r="V31" s="47">
        <f>'[5]كشف النقاط'!I322</f>
        <v>2.83</v>
      </c>
      <c r="W31" s="37">
        <f t="shared" si="10"/>
        <v>0</v>
      </c>
      <c r="X31" s="44">
        <f>'[5]كشف النقاط'!I372</f>
        <v>24</v>
      </c>
      <c r="Y31" s="37">
        <f t="shared" si="11"/>
        <v>2</v>
      </c>
      <c r="Z31" s="44">
        <f t="shared" si="12"/>
        <v>8.9433333333333334</v>
      </c>
      <c r="AA31" s="84">
        <f t="shared" si="13"/>
        <v>2</v>
      </c>
      <c r="AB31" s="44">
        <f t="shared" si="14"/>
        <v>9.2943333333333324</v>
      </c>
      <c r="AC31" s="49">
        <f t="shared" si="15"/>
        <v>23</v>
      </c>
      <c r="AD31" s="85"/>
      <c r="AE31" s="86" t="str">
        <f>IF('[5]كشف النقاط'!H31+'[5]كشف النقاط'!H81+'[5]كشف النقاط'!H129+'[5]كشف النقاط'!H178+'[5]كشف النقاط'!H225+'[5]كشف النقاط'!H272+'[5]كشف النقاط'!H322+'[5]كشف النقاط'!H372&gt;0,"انقاذ"," ")</f>
        <v xml:space="preserve"> </v>
      </c>
    </row>
    <row r="32" spans="1:31" ht="14.1" customHeight="1">
      <c r="B32" s="167">
        <v>24</v>
      </c>
      <c r="C32" s="95" t="s">
        <v>369</v>
      </c>
      <c r="D32" s="96" t="s">
        <v>370</v>
      </c>
      <c r="E32" s="167" t="s">
        <v>65</v>
      </c>
      <c r="F32" s="44">
        <f>'[5]كشف النقاط'!I32</f>
        <v>25.5</v>
      </c>
      <c r="G32" s="37">
        <f t="shared" si="0"/>
        <v>0</v>
      </c>
      <c r="H32" s="44">
        <f>'[5]كشف النقاط'!I82</f>
        <v>63</v>
      </c>
      <c r="I32" s="37">
        <f t="shared" si="1"/>
        <v>6</v>
      </c>
      <c r="J32" s="44">
        <f>'[5]كشف النقاط'!I130</f>
        <v>72.75</v>
      </c>
      <c r="K32" s="37">
        <f t="shared" si="2"/>
        <v>6</v>
      </c>
      <c r="L32" s="45">
        <f t="shared" si="3"/>
        <v>8.9583333333333339</v>
      </c>
      <c r="M32" s="46">
        <f t="shared" si="4"/>
        <v>12</v>
      </c>
      <c r="N32" s="44">
        <f>'[5]كشف النقاط'!I179</f>
        <v>15.75</v>
      </c>
      <c r="O32" s="37">
        <f t="shared" si="5"/>
        <v>0</v>
      </c>
      <c r="P32" s="44">
        <f>'[5]كشف النقاط'!I226</f>
        <v>31.5</v>
      </c>
      <c r="Q32" s="37">
        <f t="shared" si="6"/>
        <v>3</v>
      </c>
      <c r="R32" s="44">
        <f>'[5]كشف النقاط'!I273</f>
        <v>24</v>
      </c>
      <c r="S32" s="37">
        <f t="shared" si="7"/>
        <v>0</v>
      </c>
      <c r="T32" s="45">
        <f t="shared" si="8"/>
        <v>7.916666666666667</v>
      </c>
      <c r="U32" s="46">
        <f t="shared" si="9"/>
        <v>3</v>
      </c>
      <c r="V32" s="47">
        <f>'[5]كشف النقاط'!I323</f>
        <v>6.5</v>
      </c>
      <c r="W32" s="37">
        <f t="shared" si="10"/>
        <v>0</v>
      </c>
      <c r="X32" s="44">
        <f>'[5]كشف النقاط'!I373</f>
        <v>20</v>
      </c>
      <c r="Y32" s="37">
        <f t="shared" si="11"/>
        <v>2</v>
      </c>
      <c r="Z32" s="44">
        <f t="shared" si="12"/>
        <v>8.8333333333333339</v>
      </c>
      <c r="AA32" s="84">
        <f t="shared" si="13"/>
        <v>2</v>
      </c>
      <c r="AB32" s="44">
        <f t="shared" si="14"/>
        <v>8.6333333333333329</v>
      </c>
      <c r="AC32" s="49">
        <f t="shared" si="15"/>
        <v>17</v>
      </c>
      <c r="AD32" s="85"/>
      <c r="AE32" s="86" t="str">
        <f>IF('[5]كشف النقاط'!H32+'[5]كشف النقاط'!H82+'[5]كشف النقاط'!H130+'[5]كشف النقاط'!H179+'[5]كشف النقاط'!H226+'[5]كشف النقاط'!H273+'[5]كشف النقاط'!H323+'[5]كشف النقاط'!H373&gt;0,"انقاذ"," ")</f>
        <v xml:space="preserve"> </v>
      </c>
    </row>
    <row r="33" spans="2:31" ht="14.1" customHeight="1">
      <c r="B33" s="167">
        <v>25</v>
      </c>
      <c r="C33" s="95" t="s">
        <v>371</v>
      </c>
      <c r="D33" s="97" t="s">
        <v>48</v>
      </c>
      <c r="E33" s="167" t="s">
        <v>65</v>
      </c>
      <c r="F33" s="44">
        <f>'[5]كشف النقاط'!I33</f>
        <v>39</v>
      </c>
      <c r="G33" s="37">
        <f t="shared" si="0"/>
        <v>0</v>
      </c>
      <c r="H33" s="44">
        <f>'[5]كشف النقاط'!I83</f>
        <v>90</v>
      </c>
      <c r="I33" s="37">
        <f t="shared" si="1"/>
        <v>6</v>
      </c>
      <c r="J33" s="44">
        <f>'[5]كشف النقاط'!I131</f>
        <v>66.75</v>
      </c>
      <c r="K33" s="37">
        <f t="shared" si="2"/>
        <v>6</v>
      </c>
      <c r="L33" s="45">
        <f t="shared" si="3"/>
        <v>10.875</v>
      </c>
      <c r="M33" s="46">
        <f t="shared" si="4"/>
        <v>18</v>
      </c>
      <c r="N33" s="44">
        <f>'[5]كشف النقاط'!I180</f>
        <v>19.5</v>
      </c>
      <c r="O33" s="37">
        <f t="shared" si="5"/>
        <v>0</v>
      </c>
      <c r="P33" s="44">
        <f>'[5]كشف النقاط'!I227</f>
        <v>37.5</v>
      </c>
      <c r="Q33" s="37">
        <f t="shared" si="6"/>
        <v>3</v>
      </c>
      <c r="R33" s="44">
        <f>'[5]كشف النقاط'!I274</f>
        <v>37.5</v>
      </c>
      <c r="S33" s="37">
        <f t="shared" si="7"/>
        <v>3</v>
      </c>
      <c r="T33" s="45">
        <f t="shared" si="8"/>
        <v>10.5</v>
      </c>
      <c r="U33" s="46">
        <f t="shared" si="9"/>
        <v>9</v>
      </c>
      <c r="V33" s="47">
        <f>'[5]كشف النقاط'!I324</f>
        <v>0.5</v>
      </c>
      <c r="W33" s="37">
        <f t="shared" si="10"/>
        <v>0</v>
      </c>
      <c r="X33" s="44">
        <f>'[5]كشف النقاط'!I374</f>
        <v>15.5</v>
      </c>
      <c r="Y33" s="37">
        <f t="shared" si="11"/>
        <v>0</v>
      </c>
      <c r="Z33" s="44">
        <f t="shared" si="12"/>
        <v>5.333333333333333</v>
      </c>
      <c r="AA33" s="84">
        <f t="shared" si="13"/>
        <v>0</v>
      </c>
      <c r="AB33" s="44">
        <f t="shared" si="14"/>
        <v>10.208333333333334</v>
      </c>
      <c r="AC33" s="49">
        <f t="shared" si="15"/>
        <v>30</v>
      </c>
      <c r="AD33" s="85" t="s">
        <v>372</v>
      </c>
      <c r="AE33" s="86"/>
    </row>
    <row r="34" spans="2:31" ht="14.1" customHeight="1">
      <c r="B34" s="167">
        <v>26</v>
      </c>
      <c r="C34" s="173" t="s">
        <v>373</v>
      </c>
      <c r="D34" s="173" t="s">
        <v>278</v>
      </c>
      <c r="E34" s="167" t="s">
        <v>65</v>
      </c>
      <c r="F34" s="44">
        <f>'[5]كشف النقاط'!I34</f>
        <v>22.5</v>
      </c>
      <c r="G34" s="37">
        <f t="shared" si="0"/>
        <v>0</v>
      </c>
      <c r="H34" s="44">
        <f>'[5]كشف النقاط'!I84</f>
        <v>90</v>
      </c>
      <c r="I34" s="37">
        <f t="shared" si="1"/>
        <v>6</v>
      </c>
      <c r="J34" s="44">
        <f>'[5]كشف النقاط'!I132</f>
        <v>41.25</v>
      </c>
      <c r="K34" s="37">
        <f t="shared" si="2"/>
        <v>0</v>
      </c>
      <c r="L34" s="45">
        <f t="shared" si="3"/>
        <v>8.5416666666666661</v>
      </c>
      <c r="M34" s="46">
        <f t="shared" si="4"/>
        <v>6</v>
      </c>
      <c r="N34" s="44">
        <f>'[5]كشف النقاط'!I181</f>
        <v>24.75</v>
      </c>
      <c r="O34" s="37">
        <f t="shared" si="5"/>
        <v>0</v>
      </c>
      <c r="P34" s="44">
        <f>'[5]كشف النقاط'!I228</f>
        <v>36</v>
      </c>
      <c r="Q34" s="37">
        <f t="shared" si="6"/>
        <v>3</v>
      </c>
      <c r="R34" s="44">
        <f>'[5]كشف النقاط'!I275</f>
        <v>34.5</v>
      </c>
      <c r="S34" s="37">
        <f t="shared" si="7"/>
        <v>3</v>
      </c>
      <c r="T34" s="45">
        <f t="shared" si="8"/>
        <v>10.583333333333334</v>
      </c>
      <c r="U34" s="46">
        <f t="shared" si="9"/>
        <v>9</v>
      </c>
      <c r="V34" s="47">
        <f>'[5]كشف النقاط'!I325</f>
        <v>9.1649999999999991</v>
      </c>
      <c r="W34" s="37">
        <f t="shared" si="10"/>
        <v>0</v>
      </c>
      <c r="X34" s="44">
        <f>'[5]كشف النقاط'!I375</f>
        <v>23.5</v>
      </c>
      <c r="Y34" s="37">
        <f t="shared" si="11"/>
        <v>2</v>
      </c>
      <c r="Z34" s="44">
        <f t="shared" si="12"/>
        <v>10.888333333333334</v>
      </c>
      <c r="AA34" s="84">
        <f t="shared" si="13"/>
        <v>3</v>
      </c>
      <c r="AB34" s="44">
        <f t="shared" si="14"/>
        <v>9.3888333333333325</v>
      </c>
      <c r="AC34" s="49">
        <f t="shared" si="15"/>
        <v>18</v>
      </c>
      <c r="AD34" s="85"/>
      <c r="AE34" s="86" t="str">
        <f>IF('[5]كشف النقاط'!H34+'[5]كشف النقاط'!H84+'[5]كشف النقاط'!H132+'[5]كشف النقاط'!H181+'[5]كشف النقاط'!H228+'[5]كشف النقاط'!H275+'[5]كشف النقاط'!H325+'[5]كشف النقاط'!H375&gt;0,"انقاذ"," ")</f>
        <v xml:space="preserve"> </v>
      </c>
    </row>
    <row r="35" spans="2:31" ht="14.1" customHeight="1">
      <c r="B35" s="167">
        <v>27</v>
      </c>
      <c r="C35" s="95" t="s">
        <v>374</v>
      </c>
      <c r="D35" s="96" t="s">
        <v>375</v>
      </c>
      <c r="E35" s="167" t="s">
        <v>65</v>
      </c>
      <c r="F35" s="44">
        <f>'[5]كشف النقاط'!I35</f>
        <v>34.5</v>
      </c>
      <c r="G35" s="37">
        <f t="shared" si="0"/>
        <v>0</v>
      </c>
      <c r="H35" s="44">
        <f>'[5]كشف النقاط'!I85</f>
        <v>78</v>
      </c>
      <c r="I35" s="37">
        <f t="shared" si="1"/>
        <v>6</v>
      </c>
      <c r="J35" s="44">
        <f>'[5]كشف النقاط'!I133</f>
        <v>65.25</v>
      </c>
      <c r="K35" s="37">
        <f t="shared" si="2"/>
        <v>6</v>
      </c>
      <c r="L35" s="45">
        <f t="shared" si="3"/>
        <v>9.875</v>
      </c>
      <c r="M35" s="46">
        <f t="shared" si="4"/>
        <v>12</v>
      </c>
      <c r="N35" s="44">
        <f>'[5]كشف النقاط'!I182</f>
        <v>25.5</v>
      </c>
      <c r="O35" s="37">
        <f t="shared" si="5"/>
        <v>0</v>
      </c>
      <c r="P35" s="44">
        <f>'[5]كشف النقاط'!I229</f>
        <v>36</v>
      </c>
      <c r="Q35" s="37">
        <f t="shared" si="6"/>
        <v>3</v>
      </c>
      <c r="R35" s="44">
        <f>'[5]كشف النقاط'!I276</f>
        <v>25.5</v>
      </c>
      <c r="S35" s="37">
        <f t="shared" si="7"/>
        <v>0</v>
      </c>
      <c r="T35" s="45">
        <f t="shared" si="8"/>
        <v>9.6666666666666661</v>
      </c>
      <c r="U35" s="46">
        <f t="shared" si="9"/>
        <v>3</v>
      </c>
      <c r="V35" s="47">
        <f>'[5]كشف النقاط'!I326</f>
        <v>6</v>
      </c>
      <c r="W35" s="37">
        <f t="shared" si="10"/>
        <v>0</v>
      </c>
      <c r="X35" s="44">
        <f>'[5]كشف النقاط'!I376</f>
        <v>23.5</v>
      </c>
      <c r="Y35" s="37">
        <f t="shared" si="11"/>
        <v>2</v>
      </c>
      <c r="Z35" s="44">
        <f t="shared" si="12"/>
        <v>9.8333333333333339</v>
      </c>
      <c r="AA35" s="84">
        <f t="shared" si="13"/>
        <v>2</v>
      </c>
      <c r="AB35" s="44">
        <f t="shared" si="14"/>
        <v>9.8083333333333336</v>
      </c>
      <c r="AC35" s="49">
        <f t="shared" si="15"/>
        <v>17</v>
      </c>
      <c r="AD35" s="85"/>
      <c r="AE35" s="86" t="str">
        <f>IF('[5]كشف النقاط'!H35+'[5]كشف النقاط'!H85+'[5]كشف النقاط'!H133+'[5]كشف النقاط'!H182+'[5]كشف النقاط'!H229+'[5]كشف النقاط'!H276+'[5]كشف النقاط'!H326+'[5]كشف النقاط'!H376&gt;0,"انقاذ"," ")</f>
        <v xml:space="preserve"> </v>
      </c>
    </row>
    <row r="36" spans="2:31" ht="14.1" customHeight="1">
      <c r="B36" s="167">
        <v>28</v>
      </c>
      <c r="C36" s="129" t="s">
        <v>376</v>
      </c>
      <c r="D36" s="130" t="s">
        <v>377</v>
      </c>
      <c r="E36" s="167" t="s">
        <v>378</v>
      </c>
      <c r="F36" s="44">
        <f>'[5]كشف النقاط'!I36</f>
        <v>0</v>
      </c>
      <c r="G36" s="37">
        <f t="shared" si="0"/>
        <v>0</v>
      </c>
      <c r="H36" s="44">
        <f>'[5]كشف النقاط'!I86</f>
        <v>66</v>
      </c>
      <c r="I36" s="37">
        <f t="shared" si="1"/>
        <v>6</v>
      </c>
      <c r="J36" s="44">
        <f>'[5]كشف النقاط'!I134</f>
        <v>60</v>
      </c>
      <c r="K36" s="37">
        <f t="shared" si="2"/>
        <v>6</v>
      </c>
      <c r="L36" s="45">
        <f t="shared" si="3"/>
        <v>7</v>
      </c>
      <c r="M36" s="46">
        <f t="shared" si="4"/>
        <v>12</v>
      </c>
      <c r="N36" s="44">
        <f>'[5]كشف النقاط'!I183</f>
        <v>0</v>
      </c>
      <c r="O36" s="37">
        <f t="shared" si="5"/>
        <v>0</v>
      </c>
      <c r="P36" s="44">
        <f>'[5]كشف النقاط'!I230</f>
        <v>31.5</v>
      </c>
      <c r="Q36" s="37">
        <f t="shared" si="6"/>
        <v>3</v>
      </c>
      <c r="R36" s="44">
        <f>'[5]كشف النقاط'!I277</f>
        <v>31.5</v>
      </c>
      <c r="S36" s="37">
        <f t="shared" si="7"/>
        <v>3</v>
      </c>
      <c r="T36" s="45">
        <f t="shared" si="8"/>
        <v>7</v>
      </c>
      <c r="U36" s="46">
        <f t="shared" si="9"/>
        <v>6</v>
      </c>
      <c r="V36" s="47">
        <f>'[5]كشف النقاط'!I327</f>
        <v>0</v>
      </c>
      <c r="W36" s="37">
        <f t="shared" si="10"/>
        <v>0</v>
      </c>
      <c r="X36" s="44">
        <f>'[5]كشف النقاط'!I377</f>
        <v>0</v>
      </c>
      <c r="Y36" s="37">
        <f t="shared" si="11"/>
        <v>0</v>
      </c>
      <c r="Z36" s="44">
        <f t="shared" si="12"/>
        <v>0</v>
      </c>
      <c r="AA36" s="84">
        <f t="shared" si="13"/>
        <v>0</v>
      </c>
      <c r="AB36" s="44">
        <f t="shared" si="14"/>
        <v>6.3</v>
      </c>
      <c r="AC36" s="49">
        <f t="shared" si="15"/>
        <v>18</v>
      </c>
      <c r="AD36" s="85"/>
      <c r="AE36" s="86" t="str">
        <f>IF('[5]كشف النقاط'!H36+'[5]كشف النقاط'!H86+'[5]كشف النقاط'!H134+'[5]كشف النقاط'!H183+'[5]كشف النقاط'!H230+'[5]كشف النقاط'!H277+'[5]كشف النقاط'!H327+'[5]كشف النقاط'!H377&gt;0,"انقاذ"," ")</f>
        <v xml:space="preserve"> </v>
      </c>
    </row>
    <row r="37" spans="2:31" ht="14.1" customHeight="1">
      <c r="B37" s="167">
        <v>29</v>
      </c>
      <c r="C37" s="129" t="s">
        <v>379</v>
      </c>
      <c r="D37" s="130" t="s">
        <v>380</v>
      </c>
      <c r="E37" s="167" t="s">
        <v>378</v>
      </c>
      <c r="F37" s="44">
        <f>'[5]كشف النقاط'!I37</f>
        <v>60</v>
      </c>
      <c r="G37" s="37">
        <f t="shared" si="0"/>
        <v>6</v>
      </c>
      <c r="H37" s="44">
        <f>'[5]كشف النقاط'!I87</f>
        <v>69</v>
      </c>
      <c r="I37" s="37">
        <f t="shared" si="1"/>
        <v>6</v>
      </c>
      <c r="J37" s="44">
        <f>'[5]كشف النقاط'!I135</f>
        <v>42.75</v>
      </c>
      <c r="K37" s="37">
        <f t="shared" si="2"/>
        <v>0</v>
      </c>
      <c r="L37" s="45">
        <f t="shared" si="3"/>
        <v>9.5416666666666661</v>
      </c>
      <c r="M37" s="46">
        <f t="shared" si="4"/>
        <v>12</v>
      </c>
      <c r="N37" s="44">
        <f>'[5]كشف النقاط'!I184</f>
        <v>24.75</v>
      </c>
      <c r="O37" s="37">
        <f t="shared" si="5"/>
        <v>0</v>
      </c>
      <c r="P37" s="44">
        <f>'[5]كشف النقاط'!I231</f>
        <v>45</v>
      </c>
      <c r="Q37" s="37">
        <f t="shared" si="6"/>
        <v>3</v>
      </c>
      <c r="R37" s="44">
        <f>'[5]كشف النقاط'!I278</f>
        <v>36</v>
      </c>
      <c r="S37" s="37">
        <f t="shared" si="7"/>
        <v>3</v>
      </c>
      <c r="T37" s="45">
        <f t="shared" si="8"/>
        <v>11.75</v>
      </c>
      <c r="U37" s="46">
        <f t="shared" si="9"/>
        <v>9</v>
      </c>
      <c r="V37" s="47">
        <f>'[5]كشف النقاط'!I328</f>
        <v>5</v>
      </c>
      <c r="W37" s="37">
        <f t="shared" si="10"/>
        <v>0</v>
      </c>
      <c r="X37" s="44">
        <f>'[5]كشف النقاط'!I378</f>
        <v>8</v>
      </c>
      <c r="Y37" s="37">
        <f t="shared" si="11"/>
        <v>0</v>
      </c>
      <c r="Z37" s="44">
        <f t="shared" si="12"/>
        <v>4.333333333333333</v>
      </c>
      <c r="AA37" s="84">
        <f t="shared" si="13"/>
        <v>0</v>
      </c>
      <c r="AB37" s="44">
        <f t="shared" si="14"/>
        <v>9.6833333333333336</v>
      </c>
      <c r="AC37" s="49">
        <f t="shared" si="15"/>
        <v>21</v>
      </c>
      <c r="AD37" s="85"/>
      <c r="AE37" s="86" t="str">
        <f>IF('[5]كشف النقاط'!H37+'[5]كشف النقاط'!H87+'[5]كشف النقاط'!H135+'[5]كشف النقاط'!H184+'[5]كشف النقاط'!H231+'[5]كشف النقاط'!H278+'[5]كشف النقاط'!H328+'[5]كشف النقاط'!H378&gt;0,"انقاذ"," ")</f>
        <v xml:space="preserve"> </v>
      </c>
    </row>
    <row r="38" spans="2:31" ht="14.1" customHeight="1">
      <c r="B38" s="167">
        <v>30</v>
      </c>
      <c r="C38" s="129" t="s">
        <v>381</v>
      </c>
      <c r="D38" s="130" t="s">
        <v>382</v>
      </c>
      <c r="E38" s="167" t="s">
        <v>378</v>
      </c>
      <c r="F38" s="44">
        <f>'[5]كشف النقاط'!I38</f>
        <v>0</v>
      </c>
      <c r="G38" s="37">
        <f t="shared" si="0"/>
        <v>0</v>
      </c>
      <c r="H38" s="44">
        <f>'[5]كشف النقاط'!I88</f>
        <v>66</v>
      </c>
      <c r="I38" s="37">
        <f t="shared" si="1"/>
        <v>6</v>
      </c>
      <c r="J38" s="44">
        <f>'[5]كشف النقاط'!I136</f>
        <v>79.5</v>
      </c>
      <c r="K38" s="37">
        <f t="shared" si="2"/>
        <v>6</v>
      </c>
      <c r="L38" s="45">
        <f t="shared" si="3"/>
        <v>8.0833333333333339</v>
      </c>
      <c r="M38" s="46">
        <f t="shared" si="4"/>
        <v>12</v>
      </c>
      <c r="N38" s="44">
        <f>'[5]كشف النقاط'!I185</f>
        <v>0</v>
      </c>
      <c r="O38" s="37">
        <f t="shared" si="5"/>
        <v>0</v>
      </c>
      <c r="P38" s="44">
        <f>'[5]كشف النقاط'!I232</f>
        <v>0</v>
      </c>
      <c r="Q38" s="37">
        <f t="shared" si="6"/>
        <v>0</v>
      </c>
      <c r="R38" s="44">
        <f>'[5]كشف النقاط'!I279</f>
        <v>37.5</v>
      </c>
      <c r="S38" s="37">
        <f t="shared" si="7"/>
        <v>3</v>
      </c>
      <c r="T38" s="45">
        <f t="shared" si="8"/>
        <v>4.166666666666667</v>
      </c>
      <c r="U38" s="46">
        <f t="shared" si="9"/>
        <v>3</v>
      </c>
      <c r="V38" s="47">
        <f>'[5]كشف النقاط'!I329</f>
        <v>10</v>
      </c>
      <c r="W38" s="37">
        <f t="shared" si="10"/>
        <v>1</v>
      </c>
      <c r="X38" s="44">
        <f>'[5]كشف النقاط'!I379</f>
        <v>0</v>
      </c>
      <c r="Y38" s="37">
        <f t="shared" si="11"/>
        <v>0</v>
      </c>
      <c r="Z38" s="44">
        <f t="shared" si="12"/>
        <v>3.3333333333333335</v>
      </c>
      <c r="AA38" s="84">
        <f t="shared" si="13"/>
        <v>1</v>
      </c>
      <c r="AB38" s="44">
        <f t="shared" si="14"/>
        <v>6.4333333333333336</v>
      </c>
      <c r="AC38" s="49">
        <f t="shared" si="15"/>
        <v>16</v>
      </c>
      <c r="AD38" s="85"/>
      <c r="AE38" s="86" t="str">
        <f>IF('[5]كشف النقاط'!H38+'[5]كشف النقاط'!H88+'[5]كشف النقاط'!H136+'[5]كشف النقاط'!H185+'[5]كشف النقاط'!H232+'[5]كشف النقاط'!H279+'[5]كشف النقاط'!H329+'[5]كشف النقاط'!H379&gt;0,"انقاذ"," ")</f>
        <v xml:space="preserve"> </v>
      </c>
    </row>
    <row r="39" spans="2:31" ht="14.1" customHeight="1">
      <c r="F39" s="67" t="s">
        <v>162</v>
      </c>
      <c r="G39" s="68"/>
      <c r="H39" s="67" t="s">
        <v>383</v>
      </c>
      <c r="I39" s="69"/>
      <c r="J39" s="67" t="s">
        <v>384</v>
      </c>
      <c r="K39" s="68"/>
      <c r="L39" s="67"/>
      <c r="M39" s="69"/>
      <c r="N39" s="67" t="s">
        <v>312</v>
      </c>
      <c r="O39" s="70"/>
      <c r="P39" s="67" t="s">
        <v>385</v>
      </c>
      <c r="Q39" s="68"/>
      <c r="R39" s="67" t="s">
        <v>386</v>
      </c>
      <c r="S39" s="70"/>
      <c r="T39" s="71"/>
      <c r="U39" s="68"/>
      <c r="V39" s="67" t="s">
        <v>82</v>
      </c>
      <c r="W39" s="68"/>
      <c r="X39" s="67" t="s">
        <v>387</v>
      </c>
      <c r="Y39" s="68"/>
      <c r="Z39" s="69"/>
      <c r="AA39" s="102"/>
    </row>
    <row r="40" spans="2:31" ht="14.1" customHeight="1">
      <c r="F40" s="72"/>
      <c r="G40" s="68"/>
      <c r="H40" s="72"/>
      <c r="I40" s="68"/>
      <c r="J40" s="72"/>
      <c r="K40" s="68"/>
      <c r="L40" s="72"/>
      <c r="M40" s="68"/>
      <c r="N40" s="72"/>
      <c r="O40" s="68"/>
      <c r="P40" s="72"/>
      <c r="Q40" s="68"/>
      <c r="R40" s="72"/>
      <c r="S40" s="68"/>
      <c r="T40" s="72"/>
      <c r="U40" s="68"/>
      <c r="V40" s="72"/>
      <c r="X40" s="72"/>
      <c r="Z40" s="69"/>
      <c r="AA40" s="69"/>
    </row>
    <row r="41" spans="2:31" ht="14.1" customHeight="1">
      <c r="Z41" s="5" t="s">
        <v>84</v>
      </c>
    </row>
  </sheetData>
  <sheetProtection password="CC17" sheet="1" objects="1" scenarios="1"/>
  <mergeCells count="4">
    <mergeCell ref="M5:M8"/>
    <mergeCell ref="U5:U8"/>
    <mergeCell ref="AA5:AA8"/>
    <mergeCell ref="AC5:AC8"/>
  </mergeCells>
  <pageMargins left="0" right="0" top="0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39"/>
  <sheetViews>
    <sheetView rightToLeft="1" topLeftCell="D1" workbookViewId="0">
      <selection activeCell="Y2" sqref="Y2:AC2"/>
    </sheetView>
  </sheetViews>
  <sheetFormatPr baseColWidth="10" defaultRowHeight="15"/>
  <cols>
    <col min="1" max="1" width="1.5546875" customWidth="1"/>
    <col min="2" max="2" width="2.33203125" customWidth="1"/>
    <col min="3" max="3" width="7.21875" customWidth="1"/>
    <col min="4" max="4" width="7" customWidth="1"/>
    <col min="5" max="5" width="3.44140625" customWidth="1"/>
    <col min="6" max="6" width="5" customWidth="1"/>
    <col min="7" max="7" width="2.88671875" customWidth="1"/>
    <col min="8" max="8" width="5.21875" customWidth="1"/>
    <col min="9" max="9" width="2.88671875" customWidth="1"/>
    <col min="10" max="10" width="4" customWidth="1"/>
    <col min="11" max="11" width="3.77734375" customWidth="1"/>
    <col min="12" max="12" width="4.88671875" customWidth="1"/>
    <col min="13" max="13" width="3.21875" customWidth="1"/>
    <col min="14" max="14" width="4.5546875" customWidth="1"/>
    <col min="15" max="15" width="2.88671875" customWidth="1"/>
    <col min="16" max="16" width="3.77734375" customWidth="1"/>
    <col min="17" max="17" width="4" customWidth="1"/>
    <col min="18" max="18" width="5.88671875" customWidth="1"/>
    <col min="19" max="19" width="3.44140625" customWidth="1"/>
    <col min="20" max="20" width="3.77734375" customWidth="1"/>
    <col min="21" max="21" width="2.109375" customWidth="1"/>
    <col min="22" max="22" width="3.88671875" customWidth="1"/>
    <col min="23" max="23" width="3.44140625" customWidth="1"/>
    <col min="24" max="24" width="3.6640625" customWidth="1"/>
    <col min="25" max="25" width="3.33203125" customWidth="1"/>
    <col min="26" max="26" width="3.88671875" customWidth="1"/>
    <col min="27" max="27" width="3.21875" customWidth="1"/>
    <col min="28" max="28" width="3.6640625" customWidth="1"/>
    <col min="29" max="29" width="3.44140625" customWidth="1"/>
    <col min="30" max="30" width="4.5546875" customWidth="1"/>
    <col min="31" max="31" width="3" customWidth="1"/>
  </cols>
  <sheetData>
    <row r="1" spans="1:31" ht="18">
      <c r="B1" s="1" t="s">
        <v>0</v>
      </c>
      <c r="C1" s="1"/>
      <c r="Y1" s="103" t="s">
        <v>388</v>
      </c>
    </row>
    <row r="2" spans="1:31" ht="18">
      <c r="B2" s="1" t="s">
        <v>2</v>
      </c>
      <c r="C2" s="1"/>
      <c r="Y2" s="3" t="s">
        <v>85</v>
      </c>
    </row>
    <row r="3" spans="1:31" ht="18">
      <c r="B3" s="1" t="s">
        <v>3</v>
      </c>
      <c r="C3" s="1"/>
      <c r="Y3" s="3" t="s">
        <v>4</v>
      </c>
    </row>
    <row r="5" spans="1:31" ht="18">
      <c r="C5" s="4" t="s">
        <v>5</v>
      </c>
      <c r="L5" s="1" t="s">
        <v>6</v>
      </c>
      <c r="Z5" s="1" t="s">
        <v>7</v>
      </c>
      <c r="AA5" s="1"/>
      <c r="AE5" s="4" t="s">
        <v>8</v>
      </c>
    </row>
    <row r="6" spans="1:31" ht="14.1" customHeight="1">
      <c r="U6" s="5"/>
    </row>
    <row r="7" spans="1:31" ht="14.1" customHeight="1">
      <c r="B7" s="6"/>
      <c r="C7" s="6"/>
      <c r="D7" s="6"/>
      <c r="E7" s="7"/>
      <c r="F7" s="8" t="s">
        <v>88</v>
      </c>
      <c r="G7" s="9"/>
      <c r="H7" s="9"/>
      <c r="I7" s="9"/>
      <c r="J7" s="10"/>
      <c r="K7" s="10"/>
      <c r="L7" s="9"/>
      <c r="M7" s="191" t="s">
        <v>10</v>
      </c>
      <c r="N7" s="11"/>
      <c r="O7" s="9"/>
      <c r="P7" s="9" t="s">
        <v>89</v>
      </c>
      <c r="Q7" s="9"/>
      <c r="R7" s="10"/>
      <c r="S7" s="10"/>
      <c r="T7" s="9"/>
      <c r="U7" s="188" t="s">
        <v>10</v>
      </c>
      <c r="V7" s="8" t="s">
        <v>90</v>
      </c>
      <c r="W7" s="9"/>
      <c r="X7" s="9"/>
      <c r="Y7" s="9"/>
      <c r="Z7" s="9"/>
      <c r="AA7" s="191" t="s">
        <v>10</v>
      </c>
      <c r="AB7" s="6"/>
      <c r="AC7" s="191" t="s">
        <v>10</v>
      </c>
      <c r="AD7" s="12"/>
      <c r="AE7" s="13"/>
    </row>
    <row r="8" spans="1:31" ht="14.1" customHeight="1">
      <c r="B8" s="76" t="s">
        <v>14</v>
      </c>
      <c r="C8" s="76" t="s">
        <v>15</v>
      </c>
      <c r="D8" s="77" t="s">
        <v>16</v>
      </c>
      <c r="E8" s="78" t="s">
        <v>17</v>
      </c>
      <c r="F8" s="20" t="s">
        <v>389</v>
      </c>
      <c r="G8" s="18"/>
      <c r="H8" s="17" t="s">
        <v>390</v>
      </c>
      <c r="I8" s="18"/>
      <c r="J8" s="20" t="s">
        <v>391</v>
      </c>
      <c r="K8" s="18"/>
      <c r="L8" s="20"/>
      <c r="M8" s="192"/>
      <c r="N8" s="20" t="s">
        <v>392</v>
      </c>
      <c r="O8" s="19"/>
      <c r="P8" s="20" t="s">
        <v>393</v>
      </c>
      <c r="Q8" s="19"/>
      <c r="R8" s="20" t="s">
        <v>95</v>
      </c>
      <c r="S8" s="19"/>
      <c r="T8" s="20"/>
      <c r="U8" s="189"/>
      <c r="V8" s="19" t="s">
        <v>22</v>
      </c>
      <c r="W8" s="19"/>
      <c r="X8" s="20" t="s">
        <v>96</v>
      </c>
      <c r="Y8" s="19"/>
      <c r="Z8" s="20"/>
      <c r="AA8" s="192"/>
      <c r="AB8" s="25" t="s">
        <v>24</v>
      </c>
      <c r="AC8" s="192"/>
      <c r="AD8" s="22"/>
      <c r="AE8" s="23"/>
    </row>
    <row r="9" spans="1:31" ht="14.1" customHeight="1">
      <c r="B9" s="25"/>
      <c r="C9" s="25"/>
      <c r="D9" s="25"/>
      <c r="E9" s="22"/>
      <c r="F9" s="28" t="s">
        <v>394</v>
      </c>
      <c r="G9" s="27"/>
      <c r="H9" s="109" t="s">
        <v>395</v>
      </c>
      <c r="I9" s="27"/>
      <c r="J9" s="28"/>
      <c r="K9" s="27"/>
      <c r="L9" s="31" t="s">
        <v>29</v>
      </c>
      <c r="M9" s="192"/>
      <c r="N9" s="32" t="s">
        <v>247</v>
      </c>
      <c r="O9" s="27"/>
      <c r="P9" s="28" t="s">
        <v>396</v>
      </c>
      <c r="Q9" s="32"/>
      <c r="R9" s="28"/>
      <c r="S9" s="32"/>
      <c r="T9" s="33" t="s">
        <v>29</v>
      </c>
      <c r="U9" s="189"/>
      <c r="V9" s="28"/>
      <c r="W9" s="27"/>
      <c r="X9" s="28" t="s">
        <v>102</v>
      </c>
      <c r="Y9" s="32"/>
      <c r="Z9" s="80" t="s">
        <v>29</v>
      </c>
      <c r="AA9" s="192"/>
      <c r="AB9" s="25" t="s">
        <v>30</v>
      </c>
      <c r="AC9" s="192"/>
      <c r="AD9" s="22" t="s">
        <v>31</v>
      </c>
      <c r="AE9" s="23"/>
    </row>
    <row r="10" spans="1:31" ht="14.1" customHeight="1">
      <c r="B10" s="35"/>
      <c r="C10" s="35"/>
      <c r="D10" s="36"/>
      <c r="E10" s="36"/>
      <c r="F10" s="37" t="s">
        <v>29</v>
      </c>
      <c r="G10" s="37" t="s">
        <v>32</v>
      </c>
      <c r="H10" s="37" t="s">
        <v>29</v>
      </c>
      <c r="I10" s="37" t="s">
        <v>32</v>
      </c>
      <c r="J10" s="37" t="s">
        <v>29</v>
      </c>
      <c r="K10" s="37" t="s">
        <v>32</v>
      </c>
      <c r="L10" s="38"/>
      <c r="M10" s="193"/>
      <c r="N10" s="37" t="s">
        <v>29</v>
      </c>
      <c r="O10" s="37" t="s">
        <v>32</v>
      </c>
      <c r="P10" s="37" t="s">
        <v>29</v>
      </c>
      <c r="Q10" s="37" t="s">
        <v>32</v>
      </c>
      <c r="R10" s="37" t="s">
        <v>29</v>
      </c>
      <c r="S10" s="37" t="s">
        <v>32</v>
      </c>
      <c r="T10" s="38"/>
      <c r="U10" s="190"/>
      <c r="V10" s="39" t="s">
        <v>29</v>
      </c>
      <c r="W10" s="37" t="s">
        <v>32</v>
      </c>
      <c r="X10" s="37" t="s">
        <v>29</v>
      </c>
      <c r="Y10" s="37" t="s">
        <v>32</v>
      </c>
      <c r="Z10" s="38"/>
      <c r="AA10" s="193"/>
      <c r="AB10" s="40"/>
      <c r="AC10" s="193"/>
      <c r="AD10" s="41"/>
      <c r="AE10" s="23"/>
    </row>
    <row r="11" spans="1:31" ht="14.1" customHeight="1">
      <c r="A11" s="52"/>
      <c r="B11" s="53">
        <v>1</v>
      </c>
      <c r="C11" s="42" t="s">
        <v>397</v>
      </c>
      <c r="D11" s="42" t="s">
        <v>398</v>
      </c>
      <c r="E11" s="43"/>
      <c r="F11" s="44">
        <f>'[6]كشف النقاط'!I9</f>
        <v>63</v>
      </c>
      <c r="G11" s="37">
        <f>IF(F11&lt;60,0,6)</f>
        <v>6</v>
      </c>
      <c r="H11" s="44">
        <f>'[6]كشف النقاط'!I62</f>
        <v>36</v>
      </c>
      <c r="I11" s="37">
        <f>IF(H11&lt;60,0,6)</f>
        <v>0</v>
      </c>
      <c r="J11" s="44">
        <f>'[6]كشف النقاط'!I106</f>
        <v>58.75</v>
      </c>
      <c r="K11" s="37">
        <f>IF(J11&lt;50,0,5)</f>
        <v>5</v>
      </c>
      <c r="L11" s="45">
        <f>(J11+H11+F11)/17</f>
        <v>9.2794117647058822</v>
      </c>
      <c r="M11" s="46">
        <f>IF(L11&lt;10,K11+I11+G11,17)</f>
        <v>11</v>
      </c>
      <c r="N11" s="44">
        <f>'[6]كشف النقاط'!I156</f>
        <v>22.5</v>
      </c>
      <c r="O11" s="37">
        <f>IF(N11&lt;30,0,3)</f>
        <v>0</v>
      </c>
      <c r="P11" s="44">
        <f>'[6]كشف النقاط'!I204</f>
        <v>39.75</v>
      </c>
      <c r="Q11" s="37">
        <f>IF(P11&lt;30,0,3)</f>
        <v>3</v>
      </c>
      <c r="R11" s="44">
        <f>'[6]كشف النقاط'!I250</f>
        <v>33</v>
      </c>
      <c r="S11" s="37">
        <f>IF(R11&lt;30,0,3)</f>
        <v>3</v>
      </c>
      <c r="T11" s="45">
        <f>(R11+P11+N11)/9</f>
        <v>10.583333333333334</v>
      </c>
      <c r="U11" s="46">
        <f>IF(T11&lt;10,S11+Q11+O11,9)</f>
        <v>9</v>
      </c>
      <c r="V11" s="47">
        <f>'[6]كشف النقاط'!I301</f>
        <v>11</v>
      </c>
      <c r="W11" s="37">
        <f>IF(V11&lt;20,0,2)</f>
        <v>0</v>
      </c>
      <c r="X11" s="44">
        <f>'[6]كشف النقاط'!I346</f>
        <v>14.5</v>
      </c>
      <c r="Y11" s="37">
        <f>IF(X11&lt;20,0,2)</f>
        <v>0</v>
      </c>
      <c r="Z11" s="44">
        <f>(X11+V11)/4</f>
        <v>6.375</v>
      </c>
      <c r="AA11" s="84">
        <f>IF(Z11&lt;10,Y11+W11,4)</f>
        <v>0</v>
      </c>
      <c r="AB11" s="44">
        <f>(X11+V11+R11+P11+N11+J11+H11+F11)/30</f>
        <v>9.2833333333333332</v>
      </c>
      <c r="AC11" s="49">
        <f>IF(AB11&lt;10,AA11+U11+M11,30)</f>
        <v>20</v>
      </c>
      <c r="AD11" s="85"/>
      <c r="AE11" s="86" t="str">
        <f>IF('[6]كشف النقاط'!H9+'[6]كشف النقاط'!H62+'[6]كشف النقاط'!H106+'[6]كشف النقاط'!H156+'[6]كشف النقاط'!H204+'[6]كشف النقاط'!H250+'[6]كشف النقاط'!H301+'[6]كشف النقاط'!H346&gt;0,"انقاذ"," ")</f>
        <v xml:space="preserve"> </v>
      </c>
    </row>
    <row r="12" spans="1:31" ht="14.1" customHeight="1">
      <c r="A12" s="52"/>
      <c r="B12" s="53">
        <v>2</v>
      </c>
      <c r="C12" s="42" t="s">
        <v>399</v>
      </c>
      <c r="D12" s="42" t="s">
        <v>400</v>
      </c>
      <c r="E12" s="59"/>
      <c r="F12" s="44">
        <f>'[6]كشف النقاط'!I10</f>
        <v>78</v>
      </c>
      <c r="G12" s="37">
        <f t="shared" ref="G12:G36" si="0">IF(F12&lt;60,0,6)</f>
        <v>6</v>
      </c>
      <c r="H12" s="44">
        <f>'[6]كشف النقاط'!I63</f>
        <v>72</v>
      </c>
      <c r="I12" s="37">
        <f t="shared" ref="I12:I36" si="1">IF(H12&lt;60,0,6)</f>
        <v>6</v>
      </c>
      <c r="J12" s="44">
        <f>'[6]كشف النقاط'!I107</f>
        <v>90</v>
      </c>
      <c r="K12" s="37">
        <f t="shared" ref="K12:K36" si="2">IF(J12&lt;50,0,5)</f>
        <v>5</v>
      </c>
      <c r="L12" s="45">
        <f t="shared" ref="L12:L36" si="3">(J12+H12+F12)/17</f>
        <v>14.117647058823529</v>
      </c>
      <c r="M12" s="46">
        <f t="shared" ref="M12:M36" si="4">IF(L12&lt;10,K12+I12+G12,17)</f>
        <v>17</v>
      </c>
      <c r="N12" s="44">
        <f>'[6]كشف النقاط'!I157</f>
        <v>42.375</v>
      </c>
      <c r="O12" s="37">
        <f t="shared" ref="O12:O36" si="5">IF(N12&lt;30,0,3)</f>
        <v>3</v>
      </c>
      <c r="P12" s="44">
        <f>'[6]كشف النقاط'!I205</f>
        <v>42</v>
      </c>
      <c r="Q12" s="37">
        <f t="shared" ref="Q12:Q36" si="6">IF(P12&lt;30,0,3)</f>
        <v>3</v>
      </c>
      <c r="R12" s="44">
        <f>'[6]كشف النقاط'!I251</f>
        <v>45</v>
      </c>
      <c r="S12" s="37">
        <f t="shared" ref="S12:S36" si="7">IF(R12&lt;30,0,3)</f>
        <v>3</v>
      </c>
      <c r="T12" s="45">
        <f t="shared" ref="T12:T36" si="8">(R12+P12+N12)/9</f>
        <v>14.375</v>
      </c>
      <c r="U12" s="46">
        <f t="shared" ref="U12:U36" si="9">IF(T12&lt;10,S12+Q12+O12,9)</f>
        <v>9</v>
      </c>
      <c r="V12" s="47">
        <f>'[6]كشف النقاط'!I302</f>
        <v>26.5</v>
      </c>
      <c r="W12" s="37">
        <f t="shared" ref="W12:W36" si="10">IF(V12&lt;20,0,2)</f>
        <v>2</v>
      </c>
      <c r="X12" s="44">
        <f>'[6]كشف النقاط'!I347</f>
        <v>31</v>
      </c>
      <c r="Y12" s="37">
        <f t="shared" ref="Y12:Y36" si="11">IF(X12&lt;20,0,2)</f>
        <v>2</v>
      </c>
      <c r="Z12" s="44">
        <f t="shared" ref="Z12:Z36" si="12">(X12+V12)/4</f>
        <v>14.375</v>
      </c>
      <c r="AA12" s="84">
        <f t="shared" ref="AA12:AA36" si="13">IF(Z12&lt;10,Y12+W12,4)</f>
        <v>4</v>
      </c>
      <c r="AB12" s="44">
        <f t="shared" ref="AB12:AB36" si="14">(X12+V12+R12+P12+N12+J12+H12+F12)/30</f>
        <v>14.229166666666666</v>
      </c>
      <c r="AC12" s="49">
        <f t="shared" ref="AC12:AC36" si="15">IF(AB12&lt;10,AA12+U12+M12,30)</f>
        <v>30</v>
      </c>
      <c r="AD12" s="85"/>
      <c r="AE12" s="86" t="str">
        <f>IF('[6]كشف النقاط'!H10+'[6]كشف النقاط'!H63+'[6]كشف النقاط'!H107+'[6]كشف النقاط'!H157+'[6]كشف النقاط'!H205+'[6]كشف النقاط'!H251+'[6]كشف النقاط'!H302+'[6]كشف النقاط'!H347&gt;0,"انقاذ"," ")</f>
        <v xml:space="preserve"> </v>
      </c>
    </row>
    <row r="13" spans="1:31" ht="14.1" customHeight="1">
      <c r="A13" s="52"/>
      <c r="B13" s="53">
        <v>3</v>
      </c>
      <c r="C13" s="42" t="s">
        <v>401</v>
      </c>
      <c r="D13" s="42" t="s">
        <v>402</v>
      </c>
      <c r="E13" s="56"/>
      <c r="F13" s="44">
        <f>'[6]كشف النقاط'!I11</f>
        <v>0</v>
      </c>
      <c r="G13" s="37">
        <f t="shared" si="0"/>
        <v>0</v>
      </c>
      <c r="H13" s="44">
        <f>'[6]كشف النقاط'!I64</f>
        <v>0</v>
      </c>
      <c r="I13" s="37">
        <f t="shared" si="1"/>
        <v>0</v>
      </c>
      <c r="J13" s="44">
        <f>'[6]كشف النقاط'!I108</f>
        <v>35</v>
      </c>
      <c r="K13" s="37">
        <f t="shared" si="2"/>
        <v>0</v>
      </c>
      <c r="L13" s="45">
        <f t="shared" si="3"/>
        <v>2.0588235294117645</v>
      </c>
      <c r="M13" s="46">
        <f t="shared" si="4"/>
        <v>0</v>
      </c>
      <c r="N13" s="44">
        <f>'[6]كشف النقاط'!I158</f>
        <v>0</v>
      </c>
      <c r="O13" s="37">
        <f t="shared" si="5"/>
        <v>0</v>
      </c>
      <c r="P13" s="44">
        <f>'[6]كشف النقاط'!I206</f>
        <v>19.5</v>
      </c>
      <c r="Q13" s="37">
        <f t="shared" si="6"/>
        <v>0</v>
      </c>
      <c r="R13" s="44">
        <f>'[6]كشف النقاط'!I252</f>
        <v>0</v>
      </c>
      <c r="S13" s="37">
        <f t="shared" si="7"/>
        <v>0</v>
      </c>
      <c r="T13" s="45">
        <f t="shared" si="8"/>
        <v>2.1666666666666665</v>
      </c>
      <c r="U13" s="46">
        <f t="shared" si="9"/>
        <v>0</v>
      </c>
      <c r="V13" s="47">
        <f>'[6]كشف النقاط'!I303</f>
        <v>0</v>
      </c>
      <c r="W13" s="37">
        <f t="shared" si="10"/>
        <v>0</v>
      </c>
      <c r="X13" s="44">
        <f>'[6]كشف النقاط'!I348</f>
        <v>0</v>
      </c>
      <c r="Y13" s="37">
        <f t="shared" si="11"/>
        <v>0</v>
      </c>
      <c r="Z13" s="44">
        <f t="shared" si="12"/>
        <v>0</v>
      </c>
      <c r="AA13" s="84">
        <f t="shared" si="13"/>
        <v>0</v>
      </c>
      <c r="AB13" s="44">
        <f t="shared" si="14"/>
        <v>1.8166666666666667</v>
      </c>
      <c r="AC13" s="49">
        <f t="shared" si="15"/>
        <v>0</v>
      </c>
      <c r="AD13" s="85"/>
      <c r="AE13" s="86" t="str">
        <f>IF('[6]كشف النقاط'!H11+'[6]كشف النقاط'!H64+'[6]كشف النقاط'!H108+'[6]كشف النقاط'!H158+'[6]كشف النقاط'!H206+'[6]كشف النقاط'!H252+'[6]كشف النقاط'!H303+'[6]كشف النقاط'!H348&gt;0,"انقاذ"," ")</f>
        <v xml:space="preserve"> </v>
      </c>
    </row>
    <row r="14" spans="1:31" ht="14.1" customHeight="1">
      <c r="A14" s="52"/>
      <c r="B14" s="53">
        <v>4</v>
      </c>
      <c r="C14" s="42" t="s">
        <v>403</v>
      </c>
      <c r="D14" s="42" t="s">
        <v>404</v>
      </c>
      <c r="E14" s="56"/>
      <c r="F14" s="44">
        <f>'[6]كشف النقاط'!I12</f>
        <v>70.5</v>
      </c>
      <c r="G14" s="37">
        <f t="shared" si="0"/>
        <v>6</v>
      </c>
      <c r="H14" s="44">
        <f>'[6]كشف النقاط'!I65</f>
        <v>72</v>
      </c>
      <c r="I14" s="37">
        <f t="shared" si="1"/>
        <v>6</v>
      </c>
      <c r="J14" s="44">
        <f>'[6]كشف النقاط'!I109</f>
        <v>56.25</v>
      </c>
      <c r="K14" s="37">
        <f t="shared" si="2"/>
        <v>5</v>
      </c>
      <c r="L14" s="45">
        <f t="shared" si="3"/>
        <v>11.691176470588236</v>
      </c>
      <c r="M14" s="46">
        <f t="shared" si="4"/>
        <v>17</v>
      </c>
      <c r="N14" s="44">
        <f>'[6]كشف النقاط'!I159</f>
        <v>25.875</v>
      </c>
      <c r="O14" s="37">
        <f t="shared" si="5"/>
        <v>0</v>
      </c>
      <c r="P14" s="44">
        <f>'[6]كشف النقاط'!I207</f>
        <v>39.75</v>
      </c>
      <c r="Q14" s="37">
        <f t="shared" si="6"/>
        <v>3</v>
      </c>
      <c r="R14" s="44">
        <f>'[6]كشف النقاط'!I253</f>
        <v>30</v>
      </c>
      <c r="S14" s="37">
        <f t="shared" si="7"/>
        <v>3</v>
      </c>
      <c r="T14" s="45">
        <f t="shared" si="8"/>
        <v>10.625</v>
      </c>
      <c r="U14" s="46">
        <f t="shared" si="9"/>
        <v>9</v>
      </c>
      <c r="V14" s="47">
        <f>'[6]كشف النقاط'!I304</f>
        <v>15</v>
      </c>
      <c r="W14" s="37">
        <f t="shared" si="10"/>
        <v>0</v>
      </c>
      <c r="X14" s="44">
        <f>'[6]كشف النقاط'!I349</f>
        <v>20.25</v>
      </c>
      <c r="Y14" s="37">
        <f t="shared" si="11"/>
        <v>2</v>
      </c>
      <c r="Z14" s="44">
        <f t="shared" si="12"/>
        <v>8.8125</v>
      </c>
      <c r="AA14" s="84">
        <f t="shared" si="13"/>
        <v>2</v>
      </c>
      <c r="AB14" s="44">
        <f t="shared" si="14"/>
        <v>10.987500000000001</v>
      </c>
      <c r="AC14" s="49">
        <f t="shared" si="15"/>
        <v>30</v>
      </c>
      <c r="AD14" s="85"/>
      <c r="AE14" s="86" t="str">
        <f>IF('[6]كشف النقاط'!H12+'[6]كشف النقاط'!H65+'[6]كشف النقاط'!H109+'[6]كشف النقاط'!H159+'[6]كشف النقاط'!H207+'[6]كشف النقاط'!H253+'[6]كشف النقاط'!H304+'[6]كشف النقاط'!H349&gt;0,"انقاذ"," ")</f>
        <v xml:space="preserve"> </v>
      </c>
    </row>
    <row r="15" spans="1:31" ht="14.1" customHeight="1">
      <c r="A15" s="52"/>
      <c r="B15" s="53">
        <v>5</v>
      </c>
      <c r="C15" s="174" t="s">
        <v>184</v>
      </c>
      <c r="D15" s="174" t="s">
        <v>274</v>
      </c>
      <c r="E15" s="56"/>
      <c r="F15" s="44">
        <f>'[6]كشف النقاط'!I13</f>
        <v>70.5</v>
      </c>
      <c r="G15" s="37">
        <f t="shared" si="0"/>
        <v>6</v>
      </c>
      <c r="H15" s="44">
        <f>'[6]كشف النقاط'!I66</f>
        <v>55.5</v>
      </c>
      <c r="I15" s="37">
        <f t="shared" si="1"/>
        <v>0</v>
      </c>
      <c r="J15" s="44">
        <f>'[6]كشف النقاط'!I110</f>
        <v>61.25</v>
      </c>
      <c r="K15" s="37">
        <f t="shared" si="2"/>
        <v>5</v>
      </c>
      <c r="L15" s="45">
        <f t="shared" si="3"/>
        <v>11.014705882352942</v>
      </c>
      <c r="M15" s="46">
        <f t="shared" si="4"/>
        <v>17</v>
      </c>
      <c r="N15" s="44">
        <f>'[6]كشف النقاط'!I160</f>
        <v>29.25</v>
      </c>
      <c r="O15" s="37">
        <f t="shared" si="5"/>
        <v>0</v>
      </c>
      <c r="P15" s="44">
        <f>'[6]كشف النقاط'!I208</f>
        <v>24</v>
      </c>
      <c r="Q15" s="37">
        <f t="shared" si="6"/>
        <v>0</v>
      </c>
      <c r="R15" s="44">
        <f>'[6]كشف النقاط'!I254</f>
        <v>36</v>
      </c>
      <c r="S15" s="37">
        <f t="shared" si="7"/>
        <v>3</v>
      </c>
      <c r="T15" s="45">
        <f t="shared" si="8"/>
        <v>9.9166666666666661</v>
      </c>
      <c r="U15" s="46">
        <f t="shared" si="9"/>
        <v>3</v>
      </c>
      <c r="V15" s="47">
        <f>'[6]كشف النقاط'!I305</f>
        <v>21.25</v>
      </c>
      <c r="W15" s="37">
        <f t="shared" si="10"/>
        <v>2</v>
      </c>
      <c r="X15" s="44">
        <f>'[6]كشف النقاط'!I350</f>
        <v>22.5</v>
      </c>
      <c r="Y15" s="37">
        <f t="shared" si="11"/>
        <v>2</v>
      </c>
      <c r="Z15" s="44">
        <f t="shared" si="12"/>
        <v>10.9375</v>
      </c>
      <c r="AA15" s="84">
        <f t="shared" si="13"/>
        <v>4</v>
      </c>
      <c r="AB15" s="44">
        <f t="shared" si="14"/>
        <v>10.675000000000001</v>
      </c>
      <c r="AC15" s="49">
        <f t="shared" si="15"/>
        <v>30</v>
      </c>
      <c r="AD15" s="85"/>
      <c r="AE15" s="86" t="str">
        <f>IF('[6]كشف النقاط'!H13+'[6]كشف النقاط'!H66+'[6]كشف النقاط'!H110+'[6]كشف النقاط'!H160+'[6]كشف النقاط'!H208+'[6]كشف النقاط'!H254+'[6]كشف النقاط'!H305+'[6]كشف النقاط'!H350&gt;0,"انقاذ"," ")</f>
        <v xml:space="preserve"> </v>
      </c>
    </row>
    <row r="16" spans="1:31" ht="14.1" customHeight="1">
      <c r="A16" t="s">
        <v>405</v>
      </c>
      <c r="B16" s="53">
        <v>6</v>
      </c>
      <c r="C16" s="175" t="s">
        <v>406</v>
      </c>
      <c r="D16" s="175" t="s">
        <v>118</v>
      </c>
      <c r="E16" s="56"/>
      <c r="F16" s="44">
        <f>'[6]كشف النقاط'!I14</f>
        <v>79.5</v>
      </c>
      <c r="G16" s="37">
        <f t="shared" si="0"/>
        <v>6</v>
      </c>
      <c r="H16" s="44">
        <f>'[6]كشف النقاط'!I67</f>
        <v>81</v>
      </c>
      <c r="I16" s="37">
        <f t="shared" si="1"/>
        <v>6</v>
      </c>
      <c r="J16" s="44">
        <f>'[6]كشف النقاط'!I111</f>
        <v>56.25</v>
      </c>
      <c r="K16" s="37">
        <f t="shared" si="2"/>
        <v>5</v>
      </c>
      <c r="L16" s="45">
        <f t="shared" si="3"/>
        <v>12.75</v>
      </c>
      <c r="M16" s="46">
        <f t="shared" si="4"/>
        <v>17</v>
      </c>
      <c r="N16" s="44">
        <f>'[6]كشف النقاط'!I161</f>
        <v>34.5</v>
      </c>
      <c r="O16" s="37">
        <f t="shared" si="5"/>
        <v>3</v>
      </c>
      <c r="P16" s="44">
        <f>'[6]كشف النقاط'!I209</f>
        <v>40.5</v>
      </c>
      <c r="Q16" s="37">
        <f t="shared" si="6"/>
        <v>3</v>
      </c>
      <c r="R16" s="44">
        <f>'[6]كشف النقاط'!I255</f>
        <v>24</v>
      </c>
      <c r="S16" s="37">
        <f t="shared" si="7"/>
        <v>0</v>
      </c>
      <c r="T16" s="45">
        <f t="shared" si="8"/>
        <v>11</v>
      </c>
      <c r="U16" s="46">
        <f t="shared" si="9"/>
        <v>9</v>
      </c>
      <c r="V16" s="47">
        <f>'[6]كشف النقاط'!I306</f>
        <v>22.5</v>
      </c>
      <c r="W16" s="37">
        <f t="shared" si="10"/>
        <v>2</v>
      </c>
      <c r="X16" s="44">
        <f>'[6]كشف النقاط'!I351</f>
        <v>24.75</v>
      </c>
      <c r="Y16" s="37">
        <f t="shared" si="11"/>
        <v>2</v>
      </c>
      <c r="Z16" s="44">
        <f t="shared" si="12"/>
        <v>11.8125</v>
      </c>
      <c r="AA16" s="84">
        <f t="shared" si="13"/>
        <v>4</v>
      </c>
      <c r="AB16" s="44">
        <f t="shared" si="14"/>
        <v>12.1</v>
      </c>
      <c r="AC16" s="49">
        <f t="shared" si="15"/>
        <v>30</v>
      </c>
      <c r="AD16" s="85"/>
      <c r="AE16" s="86" t="str">
        <f>IF('[6]كشف النقاط'!H14+'[6]كشف النقاط'!H67+'[6]كشف النقاط'!H111+'[6]كشف النقاط'!H161+'[6]كشف النقاط'!H209+'[6]كشف النقاط'!H255+'[6]كشف النقاط'!H306+'[6]كشف النقاط'!H351&gt;0,"انقاذ"," ")</f>
        <v xml:space="preserve"> </v>
      </c>
    </row>
    <row r="17" spans="1:31" ht="14.1" customHeight="1">
      <c r="A17" s="52"/>
      <c r="B17" s="53">
        <v>7</v>
      </c>
      <c r="C17" s="176" t="s">
        <v>407</v>
      </c>
      <c r="D17" s="177" t="s">
        <v>408</v>
      </c>
      <c r="E17" s="56"/>
      <c r="F17" s="44">
        <f>'[6]كشف النقاط'!I15</f>
        <v>70.5</v>
      </c>
      <c r="G17" s="37">
        <f t="shared" si="0"/>
        <v>6</v>
      </c>
      <c r="H17" s="44">
        <f>'[6]كشف النقاط'!I68</f>
        <v>54</v>
      </c>
      <c r="I17" s="37">
        <f t="shared" si="1"/>
        <v>0</v>
      </c>
      <c r="J17" s="44">
        <f>'[6]كشف النقاط'!I112</f>
        <v>72.5</v>
      </c>
      <c r="K17" s="37">
        <f t="shared" si="2"/>
        <v>5</v>
      </c>
      <c r="L17" s="45">
        <f t="shared" si="3"/>
        <v>11.588235294117647</v>
      </c>
      <c r="M17" s="46">
        <f t="shared" si="4"/>
        <v>17</v>
      </c>
      <c r="N17" s="44">
        <f>'[6]كشف النقاط'!I162</f>
        <v>30.75</v>
      </c>
      <c r="O17" s="37">
        <f t="shared" si="5"/>
        <v>3</v>
      </c>
      <c r="P17" s="44">
        <f>'[6]كشف النقاط'!I210</f>
        <v>28.5</v>
      </c>
      <c r="Q17" s="37">
        <f t="shared" si="6"/>
        <v>0</v>
      </c>
      <c r="R17" s="44">
        <f>'[6]كشف النقاط'!I256</f>
        <v>36</v>
      </c>
      <c r="S17" s="37">
        <f t="shared" si="7"/>
        <v>3</v>
      </c>
      <c r="T17" s="45">
        <f t="shared" si="8"/>
        <v>10.583333333333334</v>
      </c>
      <c r="U17" s="46">
        <f t="shared" si="9"/>
        <v>9</v>
      </c>
      <c r="V17" s="47">
        <f>'[6]كشف النقاط'!I307</f>
        <v>29</v>
      </c>
      <c r="W17" s="37">
        <f t="shared" si="10"/>
        <v>2</v>
      </c>
      <c r="X17" s="44">
        <f>'[6]كشف النقاط'!I352</f>
        <v>23</v>
      </c>
      <c r="Y17" s="37">
        <f t="shared" si="11"/>
        <v>2</v>
      </c>
      <c r="Z17" s="44">
        <f t="shared" si="12"/>
        <v>13</v>
      </c>
      <c r="AA17" s="84">
        <f t="shared" si="13"/>
        <v>4</v>
      </c>
      <c r="AB17" s="44">
        <f t="shared" si="14"/>
        <v>11.475</v>
      </c>
      <c r="AC17" s="49">
        <f t="shared" si="15"/>
        <v>30</v>
      </c>
      <c r="AD17" s="85"/>
      <c r="AE17" s="86" t="str">
        <f>IF('[6]كشف النقاط'!H15+'[6]كشف النقاط'!H68+'[6]كشف النقاط'!H112+'[6]كشف النقاط'!H162+'[6]كشف النقاط'!H210+'[6]كشف النقاط'!H256+'[6]كشف النقاط'!H307+'[6]كشف النقاط'!H352&gt;0,"انقاذ"," ")</f>
        <v xml:space="preserve"> </v>
      </c>
    </row>
    <row r="18" spans="1:31" ht="14.1" customHeight="1">
      <c r="A18" s="52"/>
      <c r="B18" s="53">
        <v>8</v>
      </c>
      <c r="C18" s="42" t="s">
        <v>409</v>
      </c>
      <c r="D18" s="42" t="s">
        <v>410</v>
      </c>
      <c r="E18" s="56"/>
      <c r="F18" s="44">
        <f>'[6]كشف النقاط'!I16</f>
        <v>75</v>
      </c>
      <c r="G18" s="37">
        <f t="shared" si="0"/>
        <v>6</v>
      </c>
      <c r="H18" s="44">
        <f>'[6]كشف النقاط'!I69</f>
        <v>62.25</v>
      </c>
      <c r="I18" s="37">
        <f t="shared" si="1"/>
        <v>6</v>
      </c>
      <c r="J18" s="44">
        <f>'[6]كشف النقاط'!I113</f>
        <v>74.375</v>
      </c>
      <c r="K18" s="37">
        <f t="shared" si="2"/>
        <v>5</v>
      </c>
      <c r="L18" s="45">
        <f t="shared" si="3"/>
        <v>12.448529411764707</v>
      </c>
      <c r="M18" s="46">
        <f t="shared" si="4"/>
        <v>17</v>
      </c>
      <c r="N18" s="44">
        <f>'[6]كشف النقاط'!I163</f>
        <v>26.25</v>
      </c>
      <c r="O18" s="37">
        <f t="shared" si="5"/>
        <v>0</v>
      </c>
      <c r="P18" s="44">
        <f>'[6]كشف النقاط'!I211</f>
        <v>41.25</v>
      </c>
      <c r="Q18" s="37">
        <f t="shared" si="6"/>
        <v>3</v>
      </c>
      <c r="R18" s="44">
        <f>'[6]كشف النقاط'!I257</f>
        <v>48</v>
      </c>
      <c r="S18" s="37">
        <f t="shared" si="7"/>
        <v>3</v>
      </c>
      <c r="T18" s="45">
        <f t="shared" si="8"/>
        <v>12.833333333333334</v>
      </c>
      <c r="U18" s="46">
        <f t="shared" si="9"/>
        <v>9</v>
      </c>
      <c r="V18" s="47">
        <f>'[6]كشف النقاط'!I308</f>
        <v>21</v>
      </c>
      <c r="W18" s="37">
        <f t="shared" si="10"/>
        <v>2</v>
      </c>
      <c r="X18" s="44">
        <f>'[6]كشف النقاط'!I353</f>
        <v>21.5</v>
      </c>
      <c r="Y18" s="37">
        <f t="shared" si="11"/>
        <v>2</v>
      </c>
      <c r="Z18" s="44">
        <f t="shared" si="12"/>
        <v>10.625</v>
      </c>
      <c r="AA18" s="84">
        <f t="shared" si="13"/>
        <v>4</v>
      </c>
      <c r="AB18" s="44">
        <f t="shared" si="14"/>
        <v>12.320833333333333</v>
      </c>
      <c r="AC18" s="49">
        <f t="shared" si="15"/>
        <v>30</v>
      </c>
      <c r="AD18" s="85"/>
      <c r="AE18" s="86" t="str">
        <f>IF('[6]كشف النقاط'!H16+'[6]كشف النقاط'!H69+'[6]كشف النقاط'!H113+'[6]كشف النقاط'!H163+'[6]كشف النقاط'!H211+'[6]كشف النقاط'!H257+'[6]كشف النقاط'!H308+'[6]كشف النقاط'!H353&gt;0,"انقاذ"," ")</f>
        <v xml:space="preserve"> </v>
      </c>
    </row>
    <row r="19" spans="1:31" ht="14.1" customHeight="1">
      <c r="A19" s="52"/>
      <c r="B19" s="53">
        <v>9</v>
      </c>
      <c r="C19" s="175" t="s">
        <v>411</v>
      </c>
      <c r="D19" s="175" t="s">
        <v>412</v>
      </c>
      <c r="E19" s="56"/>
      <c r="F19" s="44">
        <f>'[6]كشف النقاط'!I17</f>
        <v>64.5</v>
      </c>
      <c r="G19" s="37">
        <f t="shared" si="0"/>
        <v>6</v>
      </c>
      <c r="H19" s="44">
        <f>'[6]كشف النقاط'!I70</f>
        <v>81</v>
      </c>
      <c r="I19" s="37">
        <f t="shared" si="1"/>
        <v>6</v>
      </c>
      <c r="J19" s="44">
        <f>'[6]كشف النقاط'!I114</f>
        <v>83.125</v>
      </c>
      <c r="K19" s="37">
        <f t="shared" si="2"/>
        <v>5</v>
      </c>
      <c r="L19" s="45">
        <f t="shared" si="3"/>
        <v>13.448529411764707</v>
      </c>
      <c r="M19" s="46">
        <f t="shared" si="4"/>
        <v>17</v>
      </c>
      <c r="N19" s="44">
        <f>'[6]كشف النقاط'!I164</f>
        <v>34.5</v>
      </c>
      <c r="O19" s="37">
        <f t="shared" si="5"/>
        <v>3</v>
      </c>
      <c r="P19" s="44">
        <f>'[6]كشف النقاط'!I212</f>
        <v>39.75</v>
      </c>
      <c r="Q19" s="37">
        <f t="shared" si="6"/>
        <v>3</v>
      </c>
      <c r="R19" s="44">
        <f>'[6]كشف النقاط'!I258</f>
        <v>27</v>
      </c>
      <c r="S19" s="37">
        <f t="shared" si="7"/>
        <v>0</v>
      </c>
      <c r="T19" s="45">
        <f t="shared" si="8"/>
        <v>11.25</v>
      </c>
      <c r="U19" s="46">
        <f t="shared" si="9"/>
        <v>9</v>
      </c>
      <c r="V19" s="47">
        <f>'[6]كشف النقاط'!I309</f>
        <v>22</v>
      </c>
      <c r="W19" s="37">
        <f t="shared" si="10"/>
        <v>2</v>
      </c>
      <c r="X19" s="44">
        <f>'[6]كشف النقاط'!I354</f>
        <v>24</v>
      </c>
      <c r="Y19" s="37">
        <f t="shared" si="11"/>
        <v>2</v>
      </c>
      <c r="Z19" s="44">
        <f t="shared" si="12"/>
        <v>11.5</v>
      </c>
      <c r="AA19" s="84">
        <f t="shared" si="13"/>
        <v>4</v>
      </c>
      <c r="AB19" s="44">
        <f t="shared" si="14"/>
        <v>12.529166666666667</v>
      </c>
      <c r="AC19" s="49">
        <f t="shared" si="15"/>
        <v>30</v>
      </c>
      <c r="AD19" s="85"/>
      <c r="AE19" s="86" t="str">
        <f>IF('[6]كشف النقاط'!H17+'[6]كشف النقاط'!H70+'[6]كشف النقاط'!H114+'[6]كشف النقاط'!H164+'[6]كشف النقاط'!H212+'[6]كشف النقاط'!H258+'[6]كشف النقاط'!H309+'[6]كشف النقاط'!H354&gt;0,"انقاذ"," ")</f>
        <v xml:space="preserve"> </v>
      </c>
    </row>
    <row r="20" spans="1:31" ht="14.1" customHeight="1">
      <c r="A20" s="52"/>
      <c r="B20" s="53">
        <v>10</v>
      </c>
      <c r="C20" s="42" t="s">
        <v>413</v>
      </c>
      <c r="D20" s="42" t="s">
        <v>414</v>
      </c>
      <c r="E20" s="56"/>
      <c r="F20" s="44">
        <f>'[6]كشف النقاط'!I18</f>
        <v>76.5</v>
      </c>
      <c r="G20" s="37">
        <f t="shared" si="0"/>
        <v>6</v>
      </c>
      <c r="H20" s="44">
        <f>'[6]كشف النقاط'!I71</f>
        <v>90</v>
      </c>
      <c r="I20" s="37">
        <f t="shared" si="1"/>
        <v>6</v>
      </c>
      <c r="J20" s="44">
        <f>'[6]كشف النقاط'!I115</f>
        <v>78.125</v>
      </c>
      <c r="K20" s="37">
        <f t="shared" si="2"/>
        <v>5</v>
      </c>
      <c r="L20" s="45">
        <f t="shared" si="3"/>
        <v>14.389705882352942</v>
      </c>
      <c r="M20" s="46">
        <f t="shared" si="4"/>
        <v>17</v>
      </c>
      <c r="N20" s="44">
        <f>'[6]كشف النقاط'!I165</f>
        <v>25.5</v>
      </c>
      <c r="O20" s="37">
        <f t="shared" si="5"/>
        <v>0</v>
      </c>
      <c r="P20" s="44">
        <f>'[6]كشف النقاط'!I213</f>
        <v>37.5</v>
      </c>
      <c r="Q20" s="37">
        <f t="shared" si="6"/>
        <v>3</v>
      </c>
      <c r="R20" s="44">
        <f>'[6]كشف النقاط'!I259</f>
        <v>33</v>
      </c>
      <c r="S20" s="37">
        <f t="shared" si="7"/>
        <v>3</v>
      </c>
      <c r="T20" s="45">
        <f t="shared" si="8"/>
        <v>10.666666666666666</v>
      </c>
      <c r="U20" s="46">
        <f t="shared" si="9"/>
        <v>9</v>
      </c>
      <c r="V20" s="47">
        <f>'[6]كشف النقاط'!I310</f>
        <v>12.5</v>
      </c>
      <c r="W20" s="37">
        <f t="shared" si="10"/>
        <v>0</v>
      </c>
      <c r="X20" s="44">
        <f>'[6]كشف النقاط'!I355</f>
        <v>13</v>
      </c>
      <c r="Y20" s="37">
        <f t="shared" si="11"/>
        <v>0</v>
      </c>
      <c r="Z20" s="44">
        <f t="shared" si="12"/>
        <v>6.375</v>
      </c>
      <c r="AA20" s="84">
        <f t="shared" si="13"/>
        <v>0</v>
      </c>
      <c r="AB20" s="44">
        <f t="shared" si="14"/>
        <v>12.204166666666667</v>
      </c>
      <c r="AC20" s="49">
        <f t="shared" si="15"/>
        <v>30</v>
      </c>
      <c r="AD20" s="85"/>
      <c r="AE20" s="86" t="str">
        <f>IF('[6]كشف النقاط'!H18+'[6]كشف النقاط'!H71+'[6]كشف النقاط'!H115+'[6]كشف النقاط'!H165+'[6]كشف النقاط'!H213+'[6]كشف النقاط'!H259+'[6]كشف النقاط'!H310+'[6]كشف النقاط'!H355&gt;0,"انقاذ"," ")</f>
        <v xml:space="preserve"> </v>
      </c>
    </row>
    <row r="21" spans="1:31" ht="14.1" customHeight="1">
      <c r="A21" s="52"/>
      <c r="B21" s="53">
        <v>11</v>
      </c>
      <c r="C21" s="42" t="s">
        <v>415</v>
      </c>
      <c r="D21" s="42" t="s">
        <v>416</v>
      </c>
      <c r="E21" s="56"/>
      <c r="F21" s="44">
        <f>'[6]كشف النقاط'!I19</f>
        <v>75</v>
      </c>
      <c r="G21" s="37">
        <f t="shared" si="0"/>
        <v>6</v>
      </c>
      <c r="H21" s="44">
        <f>'[6]كشف النقاط'!I72</f>
        <v>66</v>
      </c>
      <c r="I21" s="37">
        <f t="shared" si="1"/>
        <v>6</v>
      </c>
      <c r="J21" s="44">
        <f>'[6]كشف النقاط'!I116</f>
        <v>77.5</v>
      </c>
      <c r="K21" s="37">
        <f t="shared" si="2"/>
        <v>5</v>
      </c>
      <c r="L21" s="45">
        <f t="shared" si="3"/>
        <v>12.852941176470589</v>
      </c>
      <c r="M21" s="46">
        <f t="shared" si="4"/>
        <v>17</v>
      </c>
      <c r="N21" s="44">
        <f>'[6]كشف النقاط'!I166</f>
        <v>34.125</v>
      </c>
      <c r="O21" s="37">
        <f t="shared" si="5"/>
        <v>3</v>
      </c>
      <c r="P21" s="44">
        <f>'[6]كشف النقاط'!I214</f>
        <v>36.75</v>
      </c>
      <c r="Q21" s="37">
        <f t="shared" si="6"/>
        <v>3</v>
      </c>
      <c r="R21" s="44">
        <f>'[6]كشف النقاط'!I260</f>
        <v>45</v>
      </c>
      <c r="S21" s="37">
        <f t="shared" si="7"/>
        <v>3</v>
      </c>
      <c r="T21" s="45">
        <f t="shared" si="8"/>
        <v>12.875</v>
      </c>
      <c r="U21" s="46">
        <f t="shared" si="9"/>
        <v>9</v>
      </c>
      <c r="V21" s="47">
        <f>'[6]كشف النقاط'!I311</f>
        <v>13.75</v>
      </c>
      <c r="W21" s="37">
        <f t="shared" si="10"/>
        <v>0</v>
      </c>
      <c r="X21" s="44">
        <f>'[6]كشف النقاط'!I356</f>
        <v>15.5</v>
      </c>
      <c r="Y21" s="37">
        <f t="shared" si="11"/>
        <v>0</v>
      </c>
      <c r="Z21" s="44">
        <f t="shared" si="12"/>
        <v>7.3125</v>
      </c>
      <c r="AA21" s="84">
        <f t="shared" si="13"/>
        <v>0</v>
      </c>
      <c r="AB21" s="44">
        <f t="shared" si="14"/>
        <v>12.120833333333334</v>
      </c>
      <c r="AC21" s="49">
        <f t="shared" si="15"/>
        <v>30</v>
      </c>
      <c r="AD21" s="85"/>
      <c r="AE21" s="86" t="str">
        <f>IF('[6]كشف النقاط'!H19+'[6]كشف النقاط'!H72+'[6]كشف النقاط'!H116+'[6]كشف النقاط'!H166+'[6]كشف النقاط'!H214+'[6]كشف النقاط'!H260+'[6]كشف النقاط'!H311+'[6]كشف النقاط'!H356&gt;0,"انقاذ"," ")</f>
        <v xml:space="preserve"> </v>
      </c>
    </row>
    <row r="22" spans="1:31" ht="14.1" customHeight="1">
      <c r="A22" s="52"/>
      <c r="B22" s="53">
        <v>12</v>
      </c>
      <c r="C22" s="177" t="s">
        <v>417</v>
      </c>
      <c r="D22" s="177" t="s">
        <v>418</v>
      </c>
      <c r="E22" s="56"/>
      <c r="F22" s="44">
        <f>'[6]كشف النقاط'!I20</f>
        <v>64.5</v>
      </c>
      <c r="G22" s="37">
        <f t="shared" si="0"/>
        <v>6</v>
      </c>
      <c r="H22" s="44">
        <f>'[6]كشف النقاط'!I73</f>
        <v>60</v>
      </c>
      <c r="I22" s="37">
        <f t="shared" si="1"/>
        <v>6</v>
      </c>
      <c r="J22" s="44">
        <f>'[6]كشف النقاط'!I117</f>
        <v>67.5</v>
      </c>
      <c r="K22" s="37">
        <f t="shared" si="2"/>
        <v>5</v>
      </c>
      <c r="L22" s="45">
        <f t="shared" si="3"/>
        <v>11.294117647058824</v>
      </c>
      <c r="M22" s="46">
        <f t="shared" si="4"/>
        <v>17</v>
      </c>
      <c r="N22" s="44">
        <f>'[6]كشف النقاط'!I167</f>
        <v>38.625</v>
      </c>
      <c r="O22" s="37">
        <f t="shared" si="5"/>
        <v>3</v>
      </c>
      <c r="P22" s="44">
        <f>'[6]كشف النقاط'!I215</f>
        <v>30.75</v>
      </c>
      <c r="Q22" s="37">
        <f t="shared" si="6"/>
        <v>3</v>
      </c>
      <c r="R22" s="44">
        <f>'[6]كشف النقاط'!I261</f>
        <v>39</v>
      </c>
      <c r="S22" s="37">
        <f t="shared" si="7"/>
        <v>3</v>
      </c>
      <c r="T22" s="45">
        <f t="shared" si="8"/>
        <v>12.041666666666666</v>
      </c>
      <c r="U22" s="46">
        <f t="shared" si="9"/>
        <v>9</v>
      </c>
      <c r="V22" s="47">
        <f>'[6]كشف النقاط'!I312</f>
        <v>24</v>
      </c>
      <c r="W22" s="37">
        <f t="shared" si="10"/>
        <v>2</v>
      </c>
      <c r="X22" s="44">
        <f>'[6]كشف النقاط'!I357</f>
        <v>20</v>
      </c>
      <c r="Y22" s="37">
        <f t="shared" si="11"/>
        <v>2</v>
      </c>
      <c r="Z22" s="44">
        <f t="shared" si="12"/>
        <v>11</v>
      </c>
      <c r="AA22" s="84">
        <f t="shared" si="13"/>
        <v>4</v>
      </c>
      <c r="AB22" s="44">
        <f t="shared" si="14"/>
        <v>11.479166666666666</v>
      </c>
      <c r="AC22" s="49">
        <f t="shared" si="15"/>
        <v>30</v>
      </c>
      <c r="AD22" s="85"/>
      <c r="AE22" s="86" t="str">
        <f>IF('[6]كشف النقاط'!H20+'[6]كشف النقاط'!H73+'[6]كشف النقاط'!H117+'[6]كشف النقاط'!H167+'[6]كشف النقاط'!H215+'[6]كشف النقاط'!H261+'[6]كشف النقاط'!H312+'[6]كشف النقاط'!H357&gt;0,"انقاذ"," ")</f>
        <v xml:space="preserve"> </v>
      </c>
    </row>
    <row r="23" spans="1:31" ht="14.1" customHeight="1">
      <c r="A23" s="52"/>
      <c r="B23" s="53">
        <v>13</v>
      </c>
      <c r="C23" s="175" t="s">
        <v>419</v>
      </c>
      <c r="D23" s="175" t="s">
        <v>420</v>
      </c>
      <c r="E23" s="56"/>
      <c r="F23" s="44">
        <f>'[6]كشف النقاط'!I21</f>
        <v>55.5</v>
      </c>
      <c r="G23" s="37">
        <f t="shared" si="0"/>
        <v>0</v>
      </c>
      <c r="H23" s="44">
        <f>'[6]كشف النقاط'!I74</f>
        <v>36</v>
      </c>
      <c r="I23" s="37">
        <f t="shared" si="1"/>
        <v>0</v>
      </c>
      <c r="J23" s="44">
        <f>'[6]كشف النقاط'!I118</f>
        <v>50</v>
      </c>
      <c r="K23" s="37">
        <f t="shared" si="2"/>
        <v>5</v>
      </c>
      <c r="L23" s="45">
        <f t="shared" si="3"/>
        <v>8.3235294117647065</v>
      </c>
      <c r="M23" s="46">
        <f t="shared" si="4"/>
        <v>5</v>
      </c>
      <c r="N23" s="44">
        <f>'[6]كشف النقاط'!I168</f>
        <v>26.25</v>
      </c>
      <c r="O23" s="37">
        <f t="shared" si="5"/>
        <v>0</v>
      </c>
      <c r="P23" s="44">
        <f>'[6]كشف النقاط'!I216</f>
        <v>32.25</v>
      </c>
      <c r="Q23" s="37">
        <f t="shared" si="6"/>
        <v>3</v>
      </c>
      <c r="R23" s="44">
        <f>'[6]كشف النقاط'!I262</f>
        <v>27</v>
      </c>
      <c r="S23" s="37">
        <f t="shared" si="7"/>
        <v>0</v>
      </c>
      <c r="T23" s="45">
        <f t="shared" si="8"/>
        <v>9.5</v>
      </c>
      <c r="U23" s="46">
        <f t="shared" si="9"/>
        <v>3</v>
      </c>
      <c r="V23" s="47">
        <f>'[6]كشف النقاط'!I313</f>
        <v>14</v>
      </c>
      <c r="W23" s="37">
        <f t="shared" si="10"/>
        <v>0</v>
      </c>
      <c r="X23" s="44">
        <f>'[6]كشف النقاط'!I358</f>
        <v>12</v>
      </c>
      <c r="Y23" s="37">
        <f t="shared" si="11"/>
        <v>0</v>
      </c>
      <c r="Z23" s="44">
        <f t="shared" si="12"/>
        <v>6.5</v>
      </c>
      <c r="AA23" s="84">
        <f t="shared" si="13"/>
        <v>0</v>
      </c>
      <c r="AB23" s="44">
        <f t="shared" si="14"/>
        <v>8.4333333333333336</v>
      </c>
      <c r="AC23" s="49">
        <f t="shared" si="15"/>
        <v>8</v>
      </c>
      <c r="AD23" s="85"/>
      <c r="AE23" s="86" t="str">
        <f>IF('[6]كشف النقاط'!H21+'[6]كشف النقاط'!H74+'[6]كشف النقاط'!H118+'[6]كشف النقاط'!H168+'[6]كشف النقاط'!H216+'[6]كشف النقاط'!H262+'[6]كشف النقاط'!H313+'[6]كشف النقاط'!H358&gt;0,"انقاذ"," ")</f>
        <v xml:space="preserve"> </v>
      </c>
    </row>
    <row r="24" spans="1:31" ht="14.1" customHeight="1">
      <c r="A24" s="52"/>
      <c r="B24" s="53">
        <v>14</v>
      </c>
      <c r="C24" s="42" t="s">
        <v>421</v>
      </c>
      <c r="D24" s="42" t="s">
        <v>422</v>
      </c>
      <c r="E24" s="53"/>
      <c r="F24" s="44">
        <f>'[6]كشف النقاط'!I22</f>
        <v>82.5</v>
      </c>
      <c r="G24" s="37">
        <f t="shared" si="0"/>
        <v>6</v>
      </c>
      <c r="H24" s="44">
        <f>'[6]كشف النقاط'!I75</f>
        <v>72.75</v>
      </c>
      <c r="I24" s="37">
        <f t="shared" si="1"/>
        <v>6</v>
      </c>
      <c r="J24" s="44">
        <f>'[6]كشف النقاط'!I119</f>
        <v>65</v>
      </c>
      <c r="K24" s="37">
        <f t="shared" si="2"/>
        <v>5</v>
      </c>
      <c r="L24" s="45">
        <f t="shared" si="3"/>
        <v>12.955882352941176</v>
      </c>
      <c r="M24" s="46">
        <f t="shared" si="4"/>
        <v>17</v>
      </c>
      <c r="N24" s="44">
        <f>'[6]كشف النقاط'!I169</f>
        <v>31.125</v>
      </c>
      <c r="O24" s="37">
        <f t="shared" si="5"/>
        <v>3</v>
      </c>
      <c r="P24" s="44">
        <f>'[6]كشف النقاط'!I217</f>
        <v>38.25</v>
      </c>
      <c r="Q24" s="37">
        <f t="shared" si="6"/>
        <v>3</v>
      </c>
      <c r="R24" s="44">
        <f>'[6]كشف النقاط'!I263</f>
        <v>30</v>
      </c>
      <c r="S24" s="37">
        <f t="shared" si="7"/>
        <v>3</v>
      </c>
      <c r="T24" s="45">
        <f t="shared" si="8"/>
        <v>11.041666666666666</v>
      </c>
      <c r="U24" s="46">
        <f t="shared" si="9"/>
        <v>9</v>
      </c>
      <c r="V24" s="47">
        <f>'[6]كشف النقاط'!I314</f>
        <v>11</v>
      </c>
      <c r="W24" s="37">
        <f t="shared" si="10"/>
        <v>0</v>
      </c>
      <c r="X24" s="44">
        <f>'[6]كشف النقاط'!I359</f>
        <v>10</v>
      </c>
      <c r="Y24" s="37">
        <f t="shared" si="11"/>
        <v>0</v>
      </c>
      <c r="Z24" s="44">
        <f t="shared" si="12"/>
        <v>5.25</v>
      </c>
      <c r="AA24" s="84">
        <f t="shared" si="13"/>
        <v>0</v>
      </c>
      <c r="AB24" s="44">
        <f t="shared" si="14"/>
        <v>11.354166666666666</v>
      </c>
      <c r="AC24" s="49">
        <f t="shared" si="15"/>
        <v>30</v>
      </c>
      <c r="AD24" s="85"/>
      <c r="AE24" s="86" t="str">
        <f>IF('[6]كشف النقاط'!H22+'[6]كشف النقاط'!H75+'[6]كشف النقاط'!H119+'[6]كشف النقاط'!H169+'[6]كشف النقاط'!H217+'[6]كشف النقاط'!H263+'[6]كشف النقاط'!H314+'[6]كشف النقاط'!H359&gt;0,"انقاذ"," ")</f>
        <v xml:space="preserve"> </v>
      </c>
    </row>
    <row r="25" spans="1:31" ht="14.1" customHeight="1">
      <c r="A25" s="52"/>
      <c r="B25" s="53">
        <v>15</v>
      </c>
      <c r="C25" s="42" t="s">
        <v>423</v>
      </c>
      <c r="D25" s="42" t="s">
        <v>152</v>
      </c>
      <c r="E25" s="56"/>
      <c r="F25" s="44">
        <f>'[6]كشف النقاط'!I23</f>
        <v>67.5</v>
      </c>
      <c r="G25" s="37">
        <f t="shared" si="0"/>
        <v>6</v>
      </c>
      <c r="H25" s="44">
        <f>'[6]كشف النقاط'!I76</f>
        <v>57</v>
      </c>
      <c r="I25" s="37">
        <f t="shared" si="1"/>
        <v>0</v>
      </c>
      <c r="J25" s="44">
        <f>'[6]كشف النقاط'!I120</f>
        <v>52.5</v>
      </c>
      <c r="K25" s="37">
        <f t="shared" si="2"/>
        <v>5</v>
      </c>
      <c r="L25" s="45">
        <f t="shared" si="3"/>
        <v>10.411764705882353</v>
      </c>
      <c r="M25" s="46">
        <f t="shared" si="4"/>
        <v>17</v>
      </c>
      <c r="N25" s="44">
        <f>'[6]كشف النقاط'!I170</f>
        <v>32.25</v>
      </c>
      <c r="O25" s="37">
        <f t="shared" si="5"/>
        <v>3</v>
      </c>
      <c r="P25" s="44">
        <f>'[6]كشف النقاط'!I218</f>
        <v>33</v>
      </c>
      <c r="Q25" s="37">
        <f t="shared" si="6"/>
        <v>3</v>
      </c>
      <c r="R25" s="44">
        <f>'[6]كشف النقاط'!I264</f>
        <v>24</v>
      </c>
      <c r="S25" s="37">
        <f t="shared" si="7"/>
        <v>0</v>
      </c>
      <c r="T25" s="45">
        <f t="shared" si="8"/>
        <v>9.9166666666666661</v>
      </c>
      <c r="U25" s="46">
        <f t="shared" si="9"/>
        <v>6</v>
      </c>
      <c r="V25" s="47">
        <f>'[6]كشف النقاط'!I315</f>
        <v>12</v>
      </c>
      <c r="W25" s="37">
        <f t="shared" si="10"/>
        <v>0</v>
      </c>
      <c r="X25" s="44">
        <f>'[6]كشف النقاط'!I360</f>
        <v>29.5</v>
      </c>
      <c r="Y25" s="37">
        <f t="shared" si="11"/>
        <v>2</v>
      </c>
      <c r="Z25" s="44">
        <f t="shared" si="12"/>
        <v>10.375</v>
      </c>
      <c r="AA25" s="84">
        <f t="shared" si="13"/>
        <v>4</v>
      </c>
      <c r="AB25" s="44">
        <f t="shared" si="14"/>
        <v>10.258333333333333</v>
      </c>
      <c r="AC25" s="49">
        <f t="shared" si="15"/>
        <v>30</v>
      </c>
      <c r="AD25" s="85"/>
      <c r="AE25" s="86" t="str">
        <f>IF('[6]كشف النقاط'!H23+'[6]كشف النقاط'!H76+'[6]كشف النقاط'!H120+'[6]كشف النقاط'!H170+'[6]كشف النقاط'!H218+'[6]كشف النقاط'!H264+'[6]كشف النقاط'!H315+'[6]كشف النقاط'!H360&gt;0,"انقاذ"," ")</f>
        <v xml:space="preserve"> </v>
      </c>
    </row>
    <row r="26" spans="1:31" ht="14.1" customHeight="1">
      <c r="B26" s="53">
        <v>16</v>
      </c>
      <c r="C26" s="42" t="s">
        <v>424</v>
      </c>
      <c r="D26" s="42" t="s">
        <v>425</v>
      </c>
      <c r="E26" s="56"/>
      <c r="F26" s="44">
        <f>'[6]كشف النقاط'!I24</f>
        <v>51</v>
      </c>
      <c r="G26" s="37">
        <f t="shared" si="0"/>
        <v>0</v>
      </c>
      <c r="H26" s="44">
        <f>'[6]كشف النقاط'!I77</f>
        <v>54</v>
      </c>
      <c r="I26" s="37">
        <f t="shared" si="1"/>
        <v>0</v>
      </c>
      <c r="J26" s="44">
        <f>'[6]كشف النقاط'!I121</f>
        <v>56.25</v>
      </c>
      <c r="K26" s="37">
        <f t="shared" si="2"/>
        <v>5</v>
      </c>
      <c r="L26" s="45">
        <f t="shared" si="3"/>
        <v>9.485294117647058</v>
      </c>
      <c r="M26" s="46">
        <f t="shared" si="4"/>
        <v>5</v>
      </c>
      <c r="N26" s="44">
        <f>'[6]كشف النقاط'!I171</f>
        <v>22.5</v>
      </c>
      <c r="O26" s="37">
        <f t="shared" si="5"/>
        <v>0</v>
      </c>
      <c r="P26" s="44">
        <f>'[6]كشف النقاط'!I219</f>
        <v>35.25</v>
      </c>
      <c r="Q26" s="37">
        <f t="shared" si="6"/>
        <v>3</v>
      </c>
      <c r="R26" s="44">
        <f>'[6]كشف النقاط'!I265</f>
        <v>33</v>
      </c>
      <c r="S26" s="37">
        <f t="shared" si="7"/>
        <v>3</v>
      </c>
      <c r="T26" s="45">
        <f t="shared" si="8"/>
        <v>10.083333333333334</v>
      </c>
      <c r="U26" s="46">
        <f t="shared" si="9"/>
        <v>9</v>
      </c>
      <c r="V26" s="47">
        <f>'[6]كشف النقاط'!I316</f>
        <v>25</v>
      </c>
      <c r="W26" s="37">
        <f t="shared" si="10"/>
        <v>2</v>
      </c>
      <c r="X26" s="44">
        <f>'[6]كشف النقاط'!I361</f>
        <v>25</v>
      </c>
      <c r="Y26" s="37">
        <f t="shared" si="11"/>
        <v>2</v>
      </c>
      <c r="Z26" s="44">
        <f t="shared" si="12"/>
        <v>12.5</v>
      </c>
      <c r="AA26" s="84">
        <f t="shared" si="13"/>
        <v>4</v>
      </c>
      <c r="AB26" s="44">
        <f t="shared" si="14"/>
        <v>10.066666666666666</v>
      </c>
      <c r="AC26" s="49">
        <f t="shared" si="15"/>
        <v>30</v>
      </c>
      <c r="AD26" s="85"/>
      <c r="AE26" s="86" t="str">
        <f>IF('[6]كشف النقاط'!H24+'[6]كشف النقاط'!H77+'[6]كشف النقاط'!H121+'[6]كشف النقاط'!H171+'[6]كشف النقاط'!H219+'[6]كشف النقاط'!H265+'[6]كشف النقاط'!H316+'[6]كشف النقاط'!H361&gt;0,"انقاذ"," ")</f>
        <v xml:space="preserve"> </v>
      </c>
    </row>
    <row r="27" spans="1:31" ht="14.1" customHeight="1">
      <c r="A27" s="52"/>
      <c r="B27" s="53">
        <v>17</v>
      </c>
      <c r="C27" s="175" t="s">
        <v>426</v>
      </c>
      <c r="D27" s="175" t="s">
        <v>427</v>
      </c>
      <c r="E27" s="56"/>
      <c r="F27" s="44">
        <f>'[6]كشف النقاط'!I25</f>
        <v>93</v>
      </c>
      <c r="G27" s="37">
        <f t="shared" si="0"/>
        <v>6</v>
      </c>
      <c r="H27" s="44">
        <f>'[6]كشف النقاط'!I78</f>
        <v>96</v>
      </c>
      <c r="I27" s="37">
        <f t="shared" si="1"/>
        <v>6</v>
      </c>
      <c r="J27" s="44">
        <f>'[6]كشف النقاط'!I122</f>
        <v>60</v>
      </c>
      <c r="K27" s="37">
        <f t="shared" si="2"/>
        <v>5</v>
      </c>
      <c r="L27" s="45">
        <f t="shared" si="3"/>
        <v>14.647058823529411</v>
      </c>
      <c r="M27" s="46">
        <f t="shared" si="4"/>
        <v>17</v>
      </c>
      <c r="N27" s="44">
        <f>'[6]كشف النقاط'!I172</f>
        <v>40.5</v>
      </c>
      <c r="O27" s="37">
        <f t="shared" si="5"/>
        <v>3</v>
      </c>
      <c r="P27" s="44">
        <f>'[6]كشف النقاط'!I220</f>
        <v>44.25</v>
      </c>
      <c r="Q27" s="37">
        <f t="shared" si="6"/>
        <v>3</v>
      </c>
      <c r="R27" s="44">
        <f>'[6]كشف النقاط'!I266</f>
        <v>48</v>
      </c>
      <c r="S27" s="37">
        <f t="shared" si="7"/>
        <v>3</v>
      </c>
      <c r="T27" s="45">
        <f t="shared" si="8"/>
        <v>14.75</v>
      </c>
      <c r="U27" s="46">
        <f t="shared" si="9"/>
        <v>9</v>
      </c>
      <c r="V27" s="47">
        <f>'[6]كشف النقاط'!I317</f>
        <v>32.5</v>
      </c>
      <c r="W27" s="37">
        <f t="shared" si="10"/>
        <v>2</v>
      </c>
      <c r="X27" s="44">
        <f>'[6]كشف النقاط'!I362</f>
        <v>25.5</v>
      </c>
      <c r="Y27" s="37">
        <f t="shared" si="11"/>
        <v>2</v>
      </c>
      <c r="Z27" s="44">
        <f t="shared" si="12"/>
        <v>14.5</v>
      </c>
      <c r="AA27" s="84">
        <f t="shared" si="13"/>
        <v>4</v>
      </c>
      <c r="AB27" s="44">
        <f t="shared" si="14"/>
        <v>14.658333333333333</v>
      </c>
      <c r="AC27" s="49">
        <f t="shared" si="15"/>
        <v>30</v>
      </c>
      <c r="AD27" s="85"/>
      <c r="AE27" s="86" t="str">
        <f>IF('[6]كشف النقاط'!H25+'[6]كشف النقاط'!H78+'[6]كشف النقاط'!H122+'[6]كشف النقاط'!H172+'[6]كشف النقاط'!H220+'[6]كشف النقاط'!H266+'[6]كشف النقاط'!H317+'[6]كشف النقاط'!H362&gt;0,"انقاذ"," ")</f>
        <v xml:space="preserve"> </v>
      </c>
    </row>
    <row r="28" spans="1:31" ht="14.1" customHeight="1">
      <c r="A28" s="52"/>
      <c r="B28" s="53">
        <v>18</v>
      </c>
      <c r="C28" s="174" t="s">
        <v>428</v>
      </c>
      <c r="D28" s="174" t="s">
        <v>69</v>
      </c>
      <c r="E28" s="56"/>
      <c r="F28" s="44">
        <f>'[6]كشف النقاط'!I26</f>
        <v>78</v>
      </c>
      <c r="G28" s="37">
        <f t="shared" si="0"/>
        <v>6</v>
      </c>
      <c r="H28" s="44">
        <f>'[6]كشف النقاط'!I79</f>
        <v>64.5</v>
      </c>
      <c r="I28" s="37">
        <f t="shared" si="1"/>
        <v>6</v>
      </c>
      <c r="J28" s="44">
        <f>'[6]كشف النقاط'!I123</f>
        <v>73.125</v>
      </c>
      <c r="K28" s="37">
        <f t="shared" si="2"/>
        <v>5</v>
      </c>
      <c r="L28" s="45">
        <f t="shared" si="3"/>
        <v>12.683823529411764</v>
      </c>
      <c r="M28" s="46">
        <f t="shared" si="4"/>
        <v>17</v>
      </c>
      <c r="N28" s="44">
        <f>'[6]كشف النقاط'!I173</f>
        <v>45.75</v>
      </c>
      <c r="O28" s="37">
        <f t="shared" si="5"/>
        <v>3</v>
      </c>
      <c r="P28" s="44">
        <f>'[6]كشف النقاط'!I221</f>
        <v>41.25</v>
      </c>
      <c r="Q28" s="37">
        <f t="shared" si="6"/>
        <v>3</v>
      </c>
      <c r="R28" s="44">
        <f>'[6]كشف النقاط'!I267</f>
        <v>39</v>
      </c>
      <c r="S28" s="37">
        <f t="shared" si="7"/>
        <v>3</v>
      </c>
      <c r="T28" s="45">
        <f t="shared" si="8"/>
        <v>14</v>
      </c>
      <c r="U28" s="46">
        <f t="shared" si="9"/>
        <v>9</v>
      </c>
      <c r="V28" s="47">
        <f>'[6]كشف النقاط'!I318</f>
        <v>25.5</v>
      </c>
      <c r="W28" s="37">
        <f t="shared" si="10"/>
        <v>2</v>
      </c>
      <c r="X28" s="44">
        <f>'[6]كشف النقاط'!I363</f>
        <v>29</v>
      </c>
      <c r="Y28" s="37">
        <f t="shared" si="11"/>
        <v>2</v>
      </c>
      <c r="Z28" s="44">
        <f t="shared" si="12"/>
        <v>13.625</v>
      </c>
      <c r="AA28" s="84">
        <f t="shared" si="13"/>
        <v>4</v>
      </c>
      <c r="AB28" s="44">
        <f t="shared" si="14"/>
        <v>13.204166666666667</v>
      </c>
      <c r="AC28" s="49">
        <f t="shared" si="15"/>
        <v>30</v>
      </c>
      <c r="AD28" s="85"/>
      <c r="AE28" s="86" t="str">
        <f>IF('[6]كشف النقاط'!H26+'[6]كشف النقاط'!H79+'[6]كشف النقاط'!H123+'[6]كشف النقاط'!H173+'[6]كشف النقاط'!H221+'[6]كشف النقاط'!H267+'[6]كشف النقاط'!H318+'[6]كشف النقاط'!H363&gt;0,"انقاذ"," ")</f>
        <v xml:space="preserve"> </v>
      </c>
    </row>
    <row r="29" spans="1:31" ht="14.1" customHeight="1">
      <c r="A29" s="52"/>
      <c r="B29" s="53">
        <v>19</v>
      </c>
      <c r="C29" s="42" t="s">
        <v>66</v>
      </c>
      <c r="D29" s="42" t="s">
        <v>429</v>
      </c>
      <c r="E29" s="56"/>
      <c r="F29" s="44">
        <f>'[6]كشف النقاط'!I27</f>
        <v>84</v>
      </c>
      <c r="G29" s="37">
        <f t="shared" si="0"/>
        <v>6</v>
      </c>
      <c r="H29" s="44">
        <f>'[6]كشف النقاط'!I80</f>
        <v>44.25</v>
      </c>
      <c r="I29" s="37">
        <f t="shared" si="1"/>
        <v>0</v>
      </c>
      <c r="J29" s="44">
        <f>'[6]كشف النقاط'!I124</f>
        <v>52.5</v>
      </c>
      <c r="K29" s="37">
        <f t="shared" si="2"/>
        <v>5</v>
      </c>
      <c r="L29" s="45">
        <f t="shared" si="3"/>
        <v>10.632352941176471</v>
      </c>
      <c r="M29" s="46">
        <f t="shared" si="4"/>
        <v>17</v>
      </c>
      <c r="N29" s="44">
        <f>'[6]كشف النقاط'!I174</f>
        <v>32.25</v>
      </c>
      <c r="O29" s="37">
        <f t="shared" si="5"/>
        <v>3</v>
      </c>
      <c r="P29" s="44">
        <f>'[6]كشف النقاط'!I222</f>
        <v>36.75</v>
      </c>
      <c r="Q29" s="37">
        <f t="shared" si="6"/>
        <v>3</v>
      </c>
      <c r="R29" s="44">
        <f>'[6]كشف النقاط'!I268</f>
        <v>33</v>
      </c>
      <c r="S29" s="37">
        <f t="shared" si="7"/>
        <v>3</v>
      </c>
      <c r="T29" s="45">
        <f t="shared" si="8"/>
        <v>11.333333333333334</v>
      </c>
      <c r="U29" s="46">
        <f t="shared" si="9"/>
        <v>9</v>
      </c>
      <c r="V29" s="47">
        <f>'[6]كشف النقاط'!I319</f>
        <v>15</v>
      </c>
      <c r="W29" s="37">
        <f t="shared" si="10"/>
        <v>0</v>
      </c>
      <c r="X29" s="44">
        <f>'[6]كشف النقاط'!I364</f>
        <v>20</v>
      </c>
      <c r="Y29" s="37">
        <f t="shared" si="11"/>
        <v>2</v>
      </c>
      <c r="Z29" s="44">
        <f t="shared" si="12"/>
        <v>8.75</v>
      </c>
      <c r="AA29" s="84">
        <f t="shared" si="13"/>
        <v>2</v>
      </c>
      <c r="AB29" s="44">
        <f t="shared" si="14"/>
        <v>10.591666666666667</v>
      </c>
      <c r="AC29" s="49">
        <f t="shared" si="15"/>
        <v>30</v>
      </c>
      <c r="AD29" s="85"/>
      <c r="AE29" s="86" t="str">
        <f>IF('[6]كشف النقاط'!H27+'[6]كشف النقاط'!H80+'[6]كشف النقاط'!H124+'[6]كشف النقاط'!H174+'[6]كشف النقاط'!H222+'[6]كشف النقاط'!H268+'[6]كشف النقاط'!H319+'[6]كشف النقاط'!H364&gt;0,"انقاذ"," ")</f>
        <v xml:space="preserve"> </v>
      </c>
    </row>
    <row r="30" spans="1:31" ht="14.1" customHeight="1">
      <c r="A30" s="52"/>
      <c r="B30" s="53">
        <v>20</v>
      </c>
      <c r="C30" s="42" t="s">
        <v>430</v>
      </c>
      <c r="D30" s="42" t="s">
        <v>136</v>
      </c>
      <c r="E30" s="56"/>
      <c r="F30" s="44">
        <f>'[6]كشف النقاط'!I28</f>
        <v>72</v>
      </c>
      <c r="G30" s="37">
        <f t="shared" si="0"/>
        <v>6</v>
      </c>
      <c r="H30" s="44">
        <f>'[6]كشف النقاط'!I81</f>
        <v>69.75</v>
      </c>
      <c r="I30" s="37">
        <f t="shared" si="1"/>
        <v>6</v>
      </c>
      <c r="J30" s="44">
        <f>'[6]كشف النقاط'!I125</f>
        <v>56.25</v>
      </c>
      <c r="K30" s="37">
        <f t="shared" si="2"/>
        <v>5</v>
      </c>
      <c r="L30" s="45">
        <f t="shared" si="3"/>
        <v>11.647058823529411</v>
      </c>
      <c r="M30" s="46">
        <f t="shared" si="4"/>
        <v>17</v>
      </c>
      <c r="N30" s="44">
        <f>'[6]كشف النقاط'!I175</f>
        <v>32.25</v>
      </c>
      <c r="O30" s="37">
        <f t="shared" si="5"/>
        <v>3</v>
      </c>
      <c r="P30" s="44">
        <f>'[6]كشف النقاط'!I223</f>
        <v>41.25</v>
      </c>
      <c r="Q30" s="37">
        <f t="shared" si="6"/>
        <v>3</v>
      </c>
      <c r="R30" s="44">
        <f>'[6]كشف النقاط'!I269</f>
        <v>18</v>
      </c>
      <c r="S30" s="37">
        <f t="shared" si="7"/>
        <v>0</v>
      </c>
      <c r="T30" s="45">
        <f t="shared" si="8"/>
        <v>10.166666666666666</v>
      </c>
      <c r="U30" s="46">
        <f t="shared" si="9"/>
        <v>9</v>
      </c>
      <c r="V30" s="47">
        <f>'[6]كشف النقاط'!I320</f>
        <v>29.75</v>
      </c>
      <c r="W30" s="37">
        <f t="shared" si="10"/>
        <v>2</v>
      </c>
      <c r="X30" s="44">
        <f>'[6]كشف النقاط'!I365</f>
        <v>21.5</v>
      </c>
      <c r="Y30" s="37">
        <f t="shared" si="11"/>
        <v>2</v>
      </c>
      <c r="Z30" s="44">
        <f t="shared" si="12"/>
        <v>12.8125</v>
      </c>
      <c r="AA30" s="84">
        <f t="shared" si="13"/>
        <v>4</v>
      </c>
      <c r="AB30" s="44">
        <f t="shared" si="14"/>
        <v>11.358333333333333</v>
      </c>
      <c r="AC30" s="49">
        <f t="shared" si="15"/>
        <v>30</v>
      </c>
      <c r="AD30" s="85"/>
      <c r="AE30" s="86" t="str">
        <f>IF('[6]كشف النقاط'!H28+'[6]كشف النقاط'!H81+'[6]كشف النقاط'!H125+'[6]كشف النقاط'!H175+'[6]كشف النقاط'!H223+'[6]كشف النقاط'!H269+'[6]كشف النقاط'!H320+'[6]كشف النقاط'!H365&gt;0,"انقاذ"," ")</f>
        <v xml:space="preserve"> </v>
      </c>
    </row>
    <row r="31" spans="1:31" ht="14.1" customHeight="1">
      <c r="B31" s="53">
        <v>21</v>
      </c>
      <c r="C31" s="174" t="s">
        <v>431</v>
      </c>
      <c r="D31" s="174" t="s">
        <v>285</v>
      </c>
      <c r="E31" s="56"/>
      <c r="F31" s="44">
        <f>'[6]كشف النقاط'!I29</f>
        <v>67.5</v>
      </c>
      <c r="G31" s="37">
        <f t="shared" si="0"/>
        <v>6</v>
      </c>
      <c r="H31" s="44">
        <f>'[6]كشف النقاط'!I82</f>
        <v>42</v>
      </c>
      <c r="I31" s="37">
        <f t="shared" si="1"/>
        <v>0</v>
      </c>
      <c r="J31" s="44">
        <f>'[6]كشف النقاط'!I126</f>
        <v>69.375</v>
      </c>
      <c r="K31" s="37">
        <f t="shared" si="2"/>
        <v>5</v>
      </c>
      <c r="L31" s="45">
        <f t="shared" si="3"/>
        <v>10.522058823529411</v>
      </c>
      <c r="M31" s="46">
        <f t="shared" si="4"/>
        <v>17</v>
      </c>
      <c r="N31" s="44">
        <f>'[6]كشف النقاط'!I176</f>
        <v>25.875</v>
      </c>
      <c r="O31" s="37">
        <f t="shared" si="5"/>
        <v>0</v>
      </c>
      <c r="P31" s="44">
        <f>'[6]كشف النقاط'!I224</f>
        <v>38.25</v>
      </c>
      <c r="Q31" s="37">
        <f t="shared" si="6"/>
        <v>3</v>
      </c>
      <c r="R31" s="44">
        <f>'[6]كشف النقاط'!I270</f>
        <v>21</v>
      </c>
      <c r="S31" s="37">
        <f t="shared" si="7"/>
        <v>0</v>
      </c>
      <c r="T31" s="45">
        <f t="shared" si="8"/>
        <v>9.4583333333333339</v>
      </c>
      <c r="U31" s="46">
        <f t="shared" si="9"/>
        <v>3</v>
      </c>
      <c r="V31" s="47">
        <f>'[6]كشف النقاط'!I321</f>
        <v>13</v>
      </c>
      <c r="W31" s="37">
        <f t="shared" si="10"/>
        <v>0</v>
      </c>
      <c r="X31" s="44">
        <f>'[6]كشف النقاط'!I366</f>
        <v>15.5</v>
      </c>
      <c r="Y31" s="37">
        <f t="shared" si="11"/>
        <v>0</v>
      </c>
      <c r="Z31" s="44">
        <f t="shared" si="12"/>
        <v>7.125</v>
      </c>
      <c r="AA31" s="84">
        <f t="shared" si="13"/>
        <v>0</v>
      </c>
      <c r="AB31" s="44">
        <f t="shared" si="14"/>
        <v>9.75</v>
      </c>
      <c r="AC31" s="49">
        <f t="shared" si="15"/>
        <v>20</v>
      </c>
      <c r="AD31" s="85"/>
      <c r="AE31" s="86" t="str">
        <f>IF('[6]كشف النقاط'!H29+'[6]كشف النقاط'!H82+'[6]كشف النقاط'!H126+'[6]كشف النقاط'!H176+'[6]كشف النقاط'!H224+'[6]كشف النقاط'!H270+'[6]كشف النقاط'!H321+'[6]كشف النقاط'!H366&gt;0,"انقاذ"," ")</f>
        <v xml:space="preserve"> </v>
      </c>
    </row>
    <row r="32" spans="1:31" ht="14.1" customHeight="1">
      <c r="B32" s="53">
        <v>22</v>
      </c>
      <c r="C32" s="42" t="s">
        <v>432</v>
      </c>
      <c r="D32" s="42" t="s">
        <v>433</v>
      </c>
      <c r="E32" s="56"/>
      <c r="F32" s="44">
        <f>'[6]كشف النقاط'!I30</f>
        <v>82.5</v>
      </c>
      <c r="G32" s="37">
        <f t="shared" si="0"/>
        <v>6</v>
      </c>
      <c r="H32" s="44">
        <f>'[6]كشف النقاط'!I83</f>
        <v>93</v>
      </c>
      <c r="I32" s="37">
        <f t="shared" si="1"/>
        <v>6</v>
      </c>
      <c r="J32" s="44">
        <f>'[6]كشف النقاط'!I127</f>
        <v>83.75</v>
      </c>
      <c r="K32" s="37">
        <f t="shared" si="2"/>
        <v>5</v>
      </c>
      <c r="L32" s="45">
        <f t="shared" si="3"/>
        <v>15.25</v>
      </c>
      <c r="M32" s="46">
        <f t="shared" si="4"/>
        <v>17</v>
      </c>
      <c r="N32" s="44">
        <f>'[6]كشف النقاط'!I177</f>
        <v>49.5</v>
      </c>
      <c r="O32" s="37">
        <f t="shared" si="5"/>
        <v>3</v>
      </c>
      <c r="P32" s="44">
        <f>'[6]كشف النقاط'!I225</f>
        <v>42</v>
      </c>
      <c r="Q32" s="37">
        <f t="shared" si="6"/>
        <v>3</v>
      </c>
      <c r="R32" s="44">
        <f>'[6]كشف النقاط'!I271</f>
        <v>48</v>
      </c>
      <c r="S32" s="37">
        <f t="shared" si="7"/>
        <v>3</v>
      </c>
      <c r="T32" s="45">
        <f t="shared" si="8"/>
        <v>15.5</v>
      </c>
      <c r="U32" s="46">
        <f t="shared" si="9"/>
        <v>9</v>
      </c>
      <c r="V32" s="47">
        <f>'[6]كشف النقاط'!I322</f>
        <v>25</v>
      </c>
      <c r="W32" s="37">
        <f t="shared" si="10"/>
        <v>2</v>
      </c>
      <c r="X32" s="44">
        <f>'[6]كشف النقاط'!I367</f>
        <v>31.5</v>
      </c>
      <c r="Y32" s="37">
        <f t="shared" si="11"/>
        <v>2</v>
      </c>
      <c r="Z32" s="44">
        <f t="shared" si="12"/>
        <v>14.125</v>
      </c>
      <c r="AA32" s="84">
        <f t="shared" si="13"/>
        <v>4</v>
      </c>
      <c r="AB32" s="44">
        <f t="shared" si="14"/>
        <v>15.175000000000001</v>
      </c>
      <c r="AC32" s="49">
        <f t="shared" si="15"/>
        <v>30</v>
      </c>
      <c r="AD32" s="85"/>
      <c r="AE32" s="86" t="str">
        <f>IF('[6]كشف النقاط'!H30+'[6]كشف النقاط'!H83+'[6]كشف النقاط'!H127+'[6]كشف النقاط'!H177+'[6]كشف النقاط'!H225+'[6]كشف النقاط'!H271+'[6]كشف النقاط'!H322+'[6]كشف النقاط'!H367&gt;0,"انقاذ"," ")</f>
        <v xml:space="preserve"> </v>
      </c>
    </row>
    <row r="33" spans="2:31" ht="14.1" customHeight="1">
      <c r="B33" s="53">
        <v>23</v>
      </c>
      <c r="C33" s="174" t="s">
        <v>434</v>
      </c>
      <c r="D33" s="174" t="s">
        <v>435</v>
      </c>
      <c r="E33" s="56"/>
      <c r="F33" s="44">
        <f>'[6]كشف النقاط'!I31</f>
        <v>91.5</v>
      </c>
      <c r="G33" s="37">
        <f t="shared" si="0"/>
        <v>6</v>
      </c>
      <c r="H33" s="44">
        <f>'[6]كشف النقاط'!I84</f>
        <v>93</v>
      </c>
      <c r="I33" s="37">
        <f t="shared" si="1"/>
        <v>6</v>
      </c>
      <c r="J33" s="44">
        <f>'[6]كشف النقاط'!I128</f>
        <v>72.5</v>
      </c>
      <c r="K33" s="37">
        <f t="shared" si="2"/>
        <v>5</v>
      </c>
      <c r="L33" s="45">
        <f t="shared" si="3"/>
        <v>15.117647058823529</v>
      </c>
      <c r="M33" s="46">
        <f t="shared" si="4"/>
        <v>17</v>
      </c>
      <c r="N33" s="44">
        <f>'[6]كشف النقاط'!I178</f>
        <v>43.125</v>
      </c>
      <c r="O33" s="37">
        <f t="shared" si="5"/>
        <v>3</v>
      </c>
      <c r="P33" s="44">
        <f>'[6]كشف النقاط'!I226</f>
        <v>42</v>
      </c>
      <c r="Q33" s="37">
        <f t="shared" si="6"/>
        <v>3</v>
      </c>
      <c r="R33" s="44">
        <f>'[6]كشف النقاط'!I272</f>
        <v>45</v>
      </c>
      <c r="S33" s="37">
        <f t="shared" si="7"/>
        <v>3</v>
      </c>
      <c r="T33" s="45">
        <f t="shared" si="8"/>
        <v>14.458333333333334</v>
      </c>
      <c r="U33" s="46">
        <f t="shared" si="9"/>
        <v>9</v>
      </c>
      <c r="V33" s="47">
        <f>'[6]كشف النقاط'!I323</f>
        <v>34.5</v>
      </c>
      <c r="W33" s="37">
        <f t="shared" si="10"/>
        <v>2</v>
      </c>
      <c r="X33" s="44">
        <f>'[6]كشف النقاط'!I368</f>
        <v>28</v>
      </c>
      <c r="Y33" s="37">
        <f t="shared" si="11"/>
        <v>2</v>
      </c>
      <c r="Z33" s="44">
        <f t="shared" si="12"/>
        <v>15.625</v>
      </c>
      <c r="AA33" s="84">
        <f t="shared" si="13"/>
        <v>4</v>
      </c>
      <c r="AB33" s="44">
        <f t="shared" si="14"/>
        <v>14.987500000000001</v>
      </c>
      <c r="AC33" s="49">
        <f t="shared" si="15"/>
        <v>30</v>
      </c>
      <c r="AD33" s="85"/>
      <c r="AE33" s="86" t="str">
        <f>IF('[6]كشف النقاط'!H31+'[6]كشف النقاط'!H84+'[6]كشف النقاط'!H128+'[6]كشف النقاط'!H178+'[6]كشف النقاط'!H226+'[6]كشف النقاط'!H272+'[6]كشف النقاط'!H323+'[6]كشف النقاط'!H368&gt;0,"انقاذ"," ")</f>
        <v xml:space="preserve"> </v>
      </c>
    </row>
    <row r="34" spans="2:31" ht="14.1" customHeight="1">
      <c r="B34" s="53">
        <v>24</v>
      </c>
      <c r="C34" s="175" t="s">
        <v>160</v>
      </c>
      <c r="D34" s="175" t="s">
        <v>436</v>
      </c>
      <c r="E34" s="56"/>
      <c r="F34" s="44">
        <f>'[6]كشف النقاط'!I32</f>
        <v>87</v>
      </c>
      <c r="G34" s="37">
        <f t="shared" si="0"/>
        <v>6</v>
      </c>
      <c r="H34" s="44">
        <f>'[6]كشف النقاط'!I85</f>
        <v>79.5</v>
      </c>
      <c r="I34" s="37">
        <f t="shared" si="1"/>
        <v>6</v>
      </c>
      <c r="J34" s="44">
        <f>'[6]كشف النقاط'!I129</f>
        <v>58.75</v>
      </c>
      <c r="K34" s="37">
        <f t="shared" si="2"/>
        <v>5</v>
      </c>
      <c r="L34" s="45">
        <f t="shared" si="3"/>
        <v>13.25</v>
      </c>
      <c r="M34" s="46">
        <f t="shared" si="4"/>
        <v>17</v>
      </c>
      <c r="N34" s="44">
        <f>'[6]كشف النقاط'!I179</f>
        <v>37.125</v>
      </c>
      <c r="O34" s="37">
        <f t="shared" si="5"/>
        <v>3</v>
      </c>
      <c r="P34" s="44">
        <f>'[6]كشف النقاط'!I227</f>
        <v>42</v>
      </c>
      <c r="Q34" s="37">
        <f t="shared" si="6"/>
        <v>3</v>
      </c>
      <c r="R34" s="44">
        <f>'[6]كشف النقاط'!I273</f>
        <v>45</v>
      </c>
      <c r="S34" s="37">
        <f t="shared" si="7"/>
        <v>3</v>
      </c>
      <c r="T34" s="45">
        <f t="shared" si="8"/>
        <v>13.791666666666666</v>
      </c>
      <c r="U34" s="46">
        <f t="shared" si="9"/>
        <v>9</v>
      </c>
      <c r="V34" s="47">
        <f>'[6]كشف النقاط'!I324</f>
        <v>28</v>
      </c>
      <c r="W34" s="37">
        <f t="shared" si="10"/>
        <v>2</v>
      </c>
      <c r="X34" s="44">
        <f>'[6]كشف النقاط'!I369</f>
        <v>27.5</v>
      </c>
      <c r="Y34" s="37">
        <f t="shared" si="11"/>
        <v>2</v>
      </c>
      <c r="Z34" s="44">
        <f t="shared" si="12"/>
        <v>13.875</v>
      </c>
      <c r="AA34" s="84">
        <f t="shared" si="13"/>
        <v>4</v>
      </c>
      <c r="AB34" s="44">
        <f t="shared" si="14"/>
        <v>13.495833333333334</v>
      </c>
      <c r="AC34" s="49">
        <f t="shared" si="15"/>
        <v>30</v>
      </c>
      <c r="AD34" s="85"/>
      <c r="AE34" s="86" t="str">
        <f>IF('[6]كشف النقاط'!H32+'[6]كشف النقاط'!H85+'[6]كشف النقاط'!H129+'[6]كشف النقاط'!H179+'[6]كشف النقاط'!H227+'[6]كشف النقاط'!H273+'[6]كشف النقاط'!H324+'[6]كشف النقاط'!H369&gt;0,"انقاذ"," ")</f>
        <v xml:space="preserve"> </v>
      </c>
    </row>
    <row r="35" spans="2:31" ht="14.1" customHeight="1">
      <c r="B35" s="53">
        <v>25</v>
      </c>
      <c r="C35" s="178" t="s">
        <v>437</v>
      </c>
      <c r="D35" s="179" t="s">
        <v>438</v>
      </c>
      <c r="E35" s="56" t="s">
        <v>65</v>
      </c>
      <c r="F35" s="44">
        <f>'[6]كشف النقاط'!I33</f>
        <v>84</v>
      </c>
      <c r="G35" s="37">
        <f t="shared" si="0"/>
        <v>6</v>
      </c>
      <c r="H35" s="44">
        <f>'[6]كشف النقاط'!I86</f>
        <v>36</v>
      </c>
      <c r="I35" s="37">
        <f t="shared" si="1"/>
        <v>0</v>
      </c>
      <c r="J35" s="44">
        <f>'[6]كشف النقاط'!I130</f>
        <v>60</v>
      </c>
      <c r="K35" s="37">
        <f t="shared" si="2"/>
        <v>5</v>
      </c>
      <c r="L35" s="45">
        <f t="shared" si="3"/>
        <v>10.588235294117647</v>
      </c>
      <c r="M35" s="46">
        <f t="shared" si="4"/>
        <v>17</v>
      </c>
      <c r="N35" s="44">
        <f>'[6]كشف النقاط'!I180</f>
        <v>27.75</v>
      </c>
      <c r="O35" s="37">
        <f t="shared" si="5"/>
        <v>0</v>
      </c>
      <c r="P35" s="44">
        <f>'[6]كشف النقاط'!I228</f>
        <v>39</v>
      </c>
      <c r="Q35" s="37">
        <f t="shared" si="6"/>
        <v>3</v>
      </c>
      <c r="R35" s="44">
        <f>'[6]كشف النقاط'!I274</f>
        <v>18</v>
      </c>
      <c r="S35" s="37">
        <f t="shared" si="7"/>
        <v>0</v>
      </c>
      <c r="T35" s="45">
        <f t="shared" si="8"/>
        <v>9.4166666666666661</v>
      </c>
      <c r="U35" s="46">
        <f t="shared" si="9"/>
        <v>3</v>
      </c>
      <c r="V35" s="47">
        <f>'[6]كشف النقاط'!I325</f>
        <v>22.5</v>
      </c>
      <c r="W35" s="37">
        <f t="shared" si="10"/>
        <v>2</v>
      </c>
      <c r="X35" s="44">
        <f>'[6]كشف النقاط'!I370</f>
        <v>16</v>
      </c>
      <c r="Y35" s="37">
        <f t="shared" si="11"/>
        <v>0</v>
      </c>
      <c r="Z35" s="44">
        <f t="shared" si="12"/>
        <v>9.625</v>
      </c>
      <c r="AA35" s="84">
        <f t="shared" si="13"/>
        <v>2</v>
      </c>
      <c r="AB35" s="44">
        <f t="shared" si="14"/>
        <v>10.108333333333333</v>
      </c>
      <c r="AC35" s="49">
        <f t="shared" si="15"/>
        <v>30</v>
      </c>
      <c r="AD35" s="85" t="s">
        <v>439</v>
      </c>
      <c r="AE35" s="86"/>
    </row>
    <row r="36" spans="2:31" ht="14.1" customHeight="1">
      <c r="B36" s="53">
        <v>26</v>
      </c>
      <c r="C36" s="180" t="s">
        <v>440</v>
      </c>
      <c r="D36" s="180" t="s">
        <v>258</v>
      </c>
      <c r="E36" s="56" t="s">
        <v>65</v>
      </c>
      <c r="F36" s="44">
        <f>'[6]كشف النقاط'!I34</f>
        <v>78</v>
      </c>
      <c r="G36" s="37">
        <f t="shared" si="0"/>
        <v>6</v>
      </c>
      <c r="H36" s="44">
        <f>'[6]كشف النقاط'!I87</f>
        <v>48</v>
      </c>
      <c r="I36" s="37">
        <f t="shared" si="1"/>
        <v>0</v>
      </c>
      <c r="J36" s="44">
        <f>'[6]كشف النقاط'!I131</f>
        <v>45</v>
      </c>
      <c r="K36" s="37">
        <f t="shared" si="2"/>
        <v>0</v>
      </c>
      <c r="L36" s="45">
        <f t="shared" si="3"/>
        <v>10.058823529411764</v>
      </c>
      <c r="M36" s="46">
        <f t="shared" si="4"/>
        <v>17</v>
      </c>
      <c r="N36" s="44">
        <f>'[6]كشف النقاط'!I181</f>
        <v>27.75</v>
      </c>
      <c r="O36" s="37">
        <f t="shared" si="5"/>
        <v>0</v>
      </c>
      <c r="P36" s="44">
        <f>'[6]كشف النقاط'!I229</f>
        <v>37.5</v>
      </c>
      <c r="Q36" s="37">
        <f t="shared" si="6"/>
        <v>3</v>
      </c>
      <c r="R36" s="44">
        <f>'[6]كشف النقاط'!I275</f>
        <v>30</v>
      </c>
      <c r="S36" s="37">
        <f t="shared" si="7"/>
        <v>3</v>
      </c>
      <c r="T36" s="45">
        <f t="shared" si="8"/>
        <v>10.583333333333334</v>
      </c>
      <c r="U36" s="46">
        <f t="shared" si="9"/>
        <v>9</v>
      </c>
      <c r="V36" s="47">
        <f>'[6]كشف النقاط'!I326</f>
        <v>21</v>
      </c>
      <c r="W36" s="37">
        <f t="shared" si="10"/>
        <v>2</v>
      </c>
      <c r="X36" s="44">
        <f>'[6]كشف النقاط'!I371</f>
        <v>20</v>
      </c>
      <c r="Y36" s="37">
        <f t="shared" si="11"/>
        <v>2</v>
      </c>
      <c r="Z36" s="44">
        <f t="shared" si="12"/>
        <v>10.25</v>
      </c>
      <c r="AA36" s="84">
        <f t="shared" si="13"/>
        <v>4</v>
      </c>
      <c r="AB36" s="44">
        <f t="shared" si="14"/>
        <v>10.241666666666667</v>
      </c>
      <c r="AC36" s="49">
        <f t="shared" si="15"/>
        <v>30</v>
      </c>
      <c r="AD36" s="85"/>
      <c r="AE36" s="86" t="str">
        <f>IF('[6]كشف النقاط'!H34+'[6]كشف النقاط'!H87+'[6]كشف النقاط'!H131+'[6]كشف النقاط'!H181+'[6]كشف النقاط'!H229+'[6]كشف النقاط'!H275+'[6]كشف النقاط'!H326+'[6]كشف النقاط'!H371&gt;0,"انقاذ"," ")</f>
        <v xml:space="preserve"> </v>
      </c>
    </row>
    <row r="37" spans="2:31" ht="14.1" customHeight="1">
      <c r="F37" s="100" t="s">
        <v>441</v>
      </c>
      <c r="G37" s="68"/>
      <c r="H37" s="100" t="s">
        <v>442</v>
      </c>
      <c r="I37" s="69"/>
      <c r="J37" s="100" t="s">
        <v>443</v>
      </c>
      <c r="K37" s="68"/>
      <c r="L37" s="100"/>
      <c r="M37" s="69"/>
      <c r="N37" s="100" t="s">
        <v>444</v>
      </c>
      <c r="O37" s="70"/>
      <c r="P37" s="100" t="s">
        <v>385</v>
      </c>
      <c r="Q37" s="68"/>
      <c r="R37" s="100" t="s">
        <v>163</v>
      </c>
      <c r="S37" s="70"/>
      <c r="T37" s="101"/>
      <c r="U37" s="68"/>
      <c r="V37" s="100" t="s">
        <v>445</v>
      </c>
      <c r="W37" s="68"/>
      <c r="X37" s="100" t="s">
        <v>446</v>
      </c>
      <c r="Y37" s="68"/>
      <c r="Z37" s="102"/>
      <c r="AA37" s="102"/>
    </row>
    <row r="38" spans="2:31" ht="14.1" customHeight="1">
      <c r="F38" s="72"/>
      <c r="G38" s="68"/>
      <c r="H38" s="72"/>
      <c r="I38" s="68"/>
      <c r="J38" s="72"/>
      <c r="K38" s="68"/>
      <c r="L38" s="72"/>
      <c r="M38" s="68"/>
      <c r="N38" s="72"/>
      <c r="O38" s="68"/>
      <c r="P38" s="72"/>
      <c r="Q38" s="68"/>
      <c r="R38" s="72"/>
      <c r="S38" s="68"/>
      <c r="T38" s="72"/>
      <c r="U38" s="68"/>
      <c r="V38" s="72"/>
      <c r="X38" s="72"/>
      <c r="Z38" s="69"/>
      <c r="AA38" s="69"/>
    </row>
    <row r="39" spans="2:31" ht="14.1" customHeight="1">
      <c r="Z39" s="5" t="s">
        <v>84</v>
      </c>
    </row>
  </sheetData>
  <sheetProtection password="CC17" sheet="1" objects="1" scenarios="1"/>
  <mergeCells count="4">
    <mergeCell ref="M7:M10"/>
    <mergeCell ref="U7:U10"/>
    <mergeCell ref="AA7:AA10"/>
    <mergeCell ref="AC7:AC10"/>
  </mergeCells>
  <pageMargins left="0" right="0" top="0" bottom="0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5"/>
  <sheetViews>
    <sheetView rightToLeft="1" workbookViewId="0">
      <selection activeCell="X2" sqref="X2:AB2"/>
    </sheetView>
  </sheetViews>
  <sheetFormatPr baseColWidth="10" defaultRowHeight="15"/>
  <cols>
    <col min="1" max="1" width="1.44140625" customWidth="1"/>
    <col min="2" max="2" width="3.88671875" customWidth="1"/>
    <col min="3" max="3" width="5.44140625" customWidth="1"/>
    <col min="4" max="4" width="7.6640625" customWidth="1"/>
    <col min="5" max="5" width="3.6640625" customWidth="1"/>
    <col min="6" max="6" width="4.5546875" customWidth="1"/>
    <col min="7" max="7" width="3.6640625" customWidth="1"/>
    <col min="8" max="8" width="4" customWidth="1"/>
    <col min="9" max="9" width="3.88671875" customWidth="1"/>
    <col min="10" max="10" width="3.77734375" style="88" customWidth="1"/>
    <col min="11" max="11" width="4.6640625" style="88" customWidth="1"/>
    <col min="12" max="12" width="3.88671875" style="88" customWidth="1"/>
    <col min="13" max="13" width="2.88671875" style="88" customWidth="1"/>
    <col min="14" max="14" width="4.44140625" customWidth="1"/>
    <col min="15" max="15" width="2.6640625" customWidth="1"/>
    <col min="16" max="16" width="3.6640625" customWidth="1"/>
    <col min="17" max="17" width="2" customWidth="1"/>
    <col min="18" max="18" width="3.6640625" style="88" customWidth="1"/>
    <col min="19" max="19" width="2.6640625" style="88" customWidth="1"/>
    <col min="20" max="20" width="4.6640625" style="88" customWidth="1"/>
    <col min="21" max="21" width="2.5546875" style="88" customWidth="1"/>
    <col min="22" max="22" width="5" style="88" customWidth="1"/>
    <col min="23" max="23" width="2.77734375" style="88" customWidth="1"/>
    <col min="24" max="24" width="3.88671875" style="88" customWidth="1"/>
    <col min="25" max="25" width="2.5546875" style="88" customWidth="1"/>
    <col min="26" max="26" width="4.44140625" customWidth="1"/>
    <col min="27" max="27" width="3.109375" customWidth="1"/>
    <col min="28" max="28" width="3.88671875" customWidth="1"/>
    <col min="29" max="29" width="3.33203125" customWidth="1"/>
    <col min="30" max="30" width="4" customWidth="1"/>
    <col min="31" max="31" width="2.88671875" customWidth="1"/>
    <col min="32" max="32" width="4.5546875" customWidth="1"/>
    <col min="33" max="33" width="2.6640625" customWidth="1"/>
  </cols>
  <sheetData>
    <row r="1" spans="1:33" ht="18">
      <c r="B1" s="1" t="s">
        <v>0</v>
      </c>
      <c r="C1" s="1"/>
      <c r="X1" s="181" t="s">
        <v>447</v>
      </c>
      <c r="Y1"/>
    </row>
    <row r="2" spans="1:33" ht="18">
      <c r="B2" s="1" t="s">
        <v>2</v>
      </c>
      <c r="C2" s="1"/>
      <c r="X2" s="3" t="s">
        <v>85</v>
      </c>
      <c r="Y2"/>
    </row>
    <row r="3" spans="1:33" ht="18">
      <c r="B3" s="1" t="s">
        <v>3</v>
      </c>
      <c r="C3" s="1"/>
      <c r="X3" s="3" t="s">
        <v>4</v>
      </c>
      <c r="Y3"/>
    </row>
    <row r="4" spans="1:33">
      <c r="X4"/>
      <c r="Y4"/>
    </row>
    <row r="5" spans="1:33" ht="18">
      <c r="C5" s="4" t="s">
        <v>5</v>
      </c>
      <c r="X5"/>
      <c r="Y5" s="1" t="s">
        <v>7</v>
      </c>
      <c r="Z5" s="1"/>
      <c r="AD5" s="4" t="s">
        <v>8</v>
      </c>
      <c r="AG5" s="4"/>
    </row>
    <row r="6" spans="1:33" ht="18">
      <c r="Q6" s="5"/>
      <c r="R6" s="182"/>
      <c r="S6" s="182"/>
      <c r="T6" s="182"/>
      <c r="U6" s="182"/>
      <c r="V6" s="182"/>
      <c r="W6" s="182"/>
      <c r="X6" s="182"/>
      <c r="Y6" s="182"/>
    </row>
    <row r="7" spans="1:33">
      <c r="B7" s="6"/>
      <c r="C7" s="6"/>
      <c r="D7" s="6"/>
      <c r="E7" s="7"/>
      <c r="F7" s="8" t="s">
        <v>88</v>
      </c>
      <c r="G7" s="9"/>
      <c r="H7" s="9"/>
      <c r="I7" s="9"/>
      <c r="J7" s="9"/>
      <c r="K7" s="9"/>
      <c r="L7" s="104"/>
      <c r="M7" s="191" t="s">
        <v>10</v>
      </c>
      <c r="N7" s="9" t="s">
        <v>448</v>
      </c>
      <c r="O7" s="9"/>
      <c r="P7" s="9"/>
      <c r="Q7" s="188" t="s">
        <v>10</v>
      </c>
      <c r="R7" s="8" t="s">
        <v>449</v>
      </c>
      <c r="S7" s="9"/>
      <c r="T7" s="9"/>
      <c r="U7" s="9"/>
      <c r="V7" s="9"/>
      <c r="W7" s="9"/>
      <c r="X7" s="9"/>
      <c r="Y7" s="191" t="s">
        <v>10</v>
      </c>
      <c r="Z7" s="8" t="s">
        <v>450</v>
      </c>
      <c r="AA7" s="9"/>
      <c r="AB7" s="9"/>
      <c r="AC7" s="191" t="s">
        <v>10</v>
      </c>
      <c r="AD7" s="6"/>
      <c r="AE7" s="191" t="s">
        <v>10</v>
      </c>
      <c r="AF7" s="12"/>
      <c r="AG7" s="13"/>
    </row>
    <row r="8" spans="1:33">
      <c r="B8" s="76" t="s">
        <v>14</v>
      </c>
      <c r="C8" s="76" t="s">
        <v>15</v>
      </c>
      <c r="D8" s="77" t="s">
        <v>16</v>
      </c>
      <c r="E8" s="78" t="s">
        <v>17</v>
      </c>
      <c r="F8" s="20" t="s">
        <v>326</v>
      </c>
      <c r="G8" s="18"/>
      <c r="H8" s="17" t="s">
        <v>451</v>
      </c>
      <c r="I8" s="18"/>
      <c r="J8" s="20" t="s">
        <v>452</v>
      </c>
      <c r="K8" s="18"/>
      <c r="L8" s="183"/>
      <c r="M8" s="194"/>
      <c r="N8" s="20" t="s">
        <v>453</v>
      </c>
      <c r="O8" s="19"/>
      <c r="P8" s="20"/>
      <c r="Q8" s="189"/>
      <c r="R8" s="19" t="s">
        <v>454</v>
      </c>
      <c r="S8" s="19"/>
      <c r="T8" s="20" t="s">
        <v>455</v>
      </c>
      <c r="U8" s="19"/>
      <c r="V8" s="20" t="s">
        <v>456</v>
      </c>
      <c r="W8" s="19"/>
      <c r="X8" s="20"/>
      <c r="Y8" s="192"/>
      <c r="Z8" s="19" t="s">
        <v>457</v>
      </c>
      <c r="AA8" s="19"/>
      <c r="AB8" s="20"/>
      <c r="AC8" s="192"/>
      <c r="AD8" s="25" t="s">
        <v>24</v>
      </c>
      <c r="AE8" s="192"/>
      <c r="AF8" s="22"/>
      <c r="AG8" s="23"/>
    </row>
    <row r="9" spans="1:33">
      <c r="B9" s="25"/>
      <c r="C9" s="25"/>
      <c r="D9" s="25"/>
      <c r="E9" s="22"/>
      <c r="F9" s="28"/>
      <c r="G9" s="27"/>
      <c r="H9" s="109"/>
      <c r="I9" s="27"/>
      <c r="J9" s="28"/>
      <c r="K9" s="27"/>
      <c r="L9" s="31" t="s">
        <v>29</v>
      </c>
      <c r="M9" s="194"/>
      <c r="N9" s="28"/>
      <c r="O9" s="32"/>
      <c r="P9" s="33" t="s">
        <v>29</v>
      </c>
      <c r="Q9" s="189"/>
      <c r="R9" s="28"/>
      <c r="S9" s="27"/>
      <c r="T9" s="32"/>
      <c r="U9" s="32"/>
      <c r="V9" s="28" t="s">
        <v>458</v>
      </c>
      <c r="W9" s="32"/>
      <c r="X9" s="80" t="s">
        <v>29</v>
      </c>
      <c r="Y9" s="192"/>
      <c r="Z9" s="28"/>
      <c r="AA9" s="27"/>
      <c r="AB9" s="80" t="s">
        <v>29</v>
      </c>
      <c r="AC9" s="192"/>
      <c r="AD9" s="25" t="s">
        <v>30</v>
      </c>
      <c r="AE9" s="192"/>
      <c r="AF9" s="22" t="s">
        <v>31</v>
      </c>
      <c r="AG9" s="23"/>
    </row>
    <row r="10" spans="1:33">
      <c r="B10" s="35"/>
      <c r="C10" s="35"/>
      <c r="D10" s="36"/>
      <c r="E10" s="36"/>
      <c r="F10" s="37" t="s">
        <v>29</v>
      </c>
      <c r="G10" s="37" t="s">
        <v>32</v>
      </c>
      <c r="H10" s="37" t="s">
        <v>29</v>
      </c>
      <c r="I10" s="37" t="s">
        <v>32</v>
      </c>
      <c r="J10" s="37" t="s">
        <v>29</v>
      </c>
      <c r="K10" s="37" t="s">
        <v>32</v>
      </c>
      <c r="L10" s="184"/>
      <c r="M10" s="195"/>
      <c r="N10" s="37" t="s">
        <v>29</v>
      </c>
      <c r="O10" s="37" t="s">
        <v>32</v>
      </c>
      <c r="P10" s="38"/>
      <c r="Q10" s="190"/>
      <c r="R10" s="39" t="s">
        <v>29</v>
      </c>
      <c r="S10" s="37" t="s">
        <v>32</v>
      </c>
      <c r="T10" s="39" t="s">
        <v>29</v>
      </c>
      <c r="U10" s="37" t="s">
        <v>32</v>
      </c>
      <c r="V10" s="37" t="s">
        <v>29</v>
      </c>
      <c r="W10" s="37" t="s">
        <v>32</v>
      </c>
      <c r="X10" s="38"/>
      <c r="Y10" s="193"/>
      <c r="Z10" s="39" t="s">
        <v>29</v>
      </c>
      <c r="AA10" s="37" t="s">
        <v>32</v>
      </c>
      <c r="AB10" s="38"/>
      <c r="AC10" s="193"/>
      <c r="AD10" s="40"/>
      <c r="AE10" s="193"/>
      <c r="AF10" s="41"/>
      <c r="AG10" s="23"/>
    </row>
    <row r="11" spans="1:33">
      <c r="A11" s="52"/>
      <c r="B11" s="185">
        <v>1</v>
      </c>
      <c r="C11" s="154" t="s">
        <v>459</v>
      </c>
      <c r="D11" s="154" t="s">
        <v>460</v>
      </c>
      <c r="E11" s="83"/>
      <c r="F11" s="44">
        <f>'[7]كشف النقاط'!I9</f>
        <v>18.3</v>
      </c>
      <c r="G11" s="37">
        <f>IF(F11&lt;12,0,6)</f>
        <v>6</v>
      </c>
      <c r="H11" s="44">
        <f>'[7]كشف النقاط'!I58</f>
        <v>17.55</v>
      </c>
      <c r="I11" s="37">
        <f>IF(H11&lt;12,0,6)</f>
        <v>6</v>
      </c>
      <c r="J11" s="45">
        <f>'[7]كشف النقاط'!I108</f>
        <v>9</v>
      </c>
      <c r="K11" s="35">
        <f>IF(J11&lt;10,0,5)</f>
        <v>0</v>
      </c>
      <c r="L11" s="45">
        <f>(J11+H11+F11)/3.4</f>
        <v>13.191176470588236</v>
      </c>
      <c r="M11" s="186">
        <f>IF(L11&lt;10,K11+I11+G11,17)</f>
        <v>17</v>
      </c>
      <c r="N11" s="44">
        <f>'[7]كشف النقاط'!I155</f>
        <v>13.375</v>
      </c>
      <c r="O11" s="37">
        <f>IF(N11&lt;10,0,4)</f>
        <v>4</v>
      </c>
      <c r="P11" s="45">
        <f>N11</f>
        <v>13.375</v>
      </c>
      <c r="Q11" s="46">
        <f>IF(P11&lt;10,0,4)</f>
        <v>4</v>
      </c>
      <c r="R11" s="47">
        <f>'[7]كشف النقاط'!I199</f>
        <v>21.5625</v>
      </c>
      <c r="S11" s="37">
        <f>IF(R11&lt;15,0,3)</f>
        <v>3</v>
      </c>
      <c r="T11" s="44">
        <f>'[7]كشف النقاط'!I248</f>
        <v>14</v>
      </c>
      <c r="U11" s="37">
        <f>IF(T11&lt;10,0,2)</f>
        <v>2</v>
      </c>
      <c r="V11" s="44">
        <f>'[7]كشف النقاط'!I296</f>
        <v>16</v>
      </c>
      <c r="W11" s="37">
        <f>IF(V11&lt;10,0,2)</f>
        <v>2</v>
      </c>
      <c r="X11" s="44">
        <f>(V11+T11+R11)/3.5</f>
        <v>14.732142857142858</v>
      </c>
      <c r="Y11" s="84">
        <f>IF(X11&lt;10,(W11+U11+S11),7)</f>
        <v>7</v>
      </c>
      <c r="Z11" s="47">
        <f>'[7]كشف النقاط'!I342</f>
        <v>10.75</v>
      </c>
      <c r="AA11" s="37">
        <f>IF(Z11&lt;10,0,2)</f>
        <v>2</v>
      </c>
      <c r="AB11" s="44">
        <f>Z11</f>
        <v>10.75</v>
      </c>
      <c r="AC11" s="84">
        <f>IF(AB11&lt;10,0,2)</f>
        <v>2</v>
      </c>
      <c r="AD11" s="44">
        <f>(Z11+V11+T11+R11+N11+J11+H11+F11)/8.9</f>
        <v>13.543539325842696</v>
      </c>
      <c r="AE11" s="49">
        <f>IF(AD11&lt;10,AC11+Y11+Q11+M11,30)</f>
        <v>30</v>
      </c>
      <c r="AF11" s="85"/>
      <c r="AG11" s="86"/>
    </row>
    <row r="12" spans="1:33">
      <c r="A12" s="52"/>
      <c r="B12" s="187">
        <v>2</v>
      </c>
      <c r="C12" s="82" t="s">
        <v>461</v>
      </c>
      <c r="D12" s="82" t="s">
        <v>462</v>
      </c>
      <c r="E12" s="54"/>
      <c r="F12" s="44">
        <f>'[7]كشف النقاط'!I10</f>
        <v>16.5</v>
      </c>
      <c r="G12" s="37">
        <f t="shared" ref="G12:G32" si="0">IF(F12&lt;12,0,6)</f>
        <v>6</v>
      </c>
      <c r="H12" s="44">
        <f>'[7]كشف النقاط'!I59</f>
        <v>15.299999999999999</v>
      </c>
      <c r="I12" s="37">
        <f t="shared" ref="I12:I32" si="1">IF(H12&lt;12,0,6)</f>
        <v>6</v>
      </c>
      <c r="J12" s="45">
        <f>'[7]كشف النقاط'!I109</f>
        <v>11.5</v>
      </c>
      <c r="K12" s="35">
        <f t="shared" ref="K12:K32" si="2">IF(J12&lt;10,0,5)</f>
        <v>5</v>
      </c>
      <c r="L12" s="45">
        <f t="shared" ref="L12:L32" si="3">(J12+H12+F12)/3.4</f>
        <v>12.735294117647058</v>
      </c>
      <c r="M12" s="186">
        <f t="shared" ref="M12:M32" si="4">IF(L12&lt;10,K12+I12+G12,17)</f>
        <v>17</v>
      </c>
      <c r="N12" s="44">
        <f>'[7]كشف النقاط'!I156</f>
        <v>12.125</v>
      </c>
      <c r="O12" s="37">
        <f t="shared" ref="O12:O32" si="5">IF(N12&lt;10,0,4)</f>
        <v>4</v>
      </c>
      <c r="P12" s="45">
        <f t="shared" ref="P12:P32" si="6">N12</f>
        <v>12.125</v>
      </c>
      <c r="Q12" s="46">
        <f t="shared" ref="Q12:Q32" si="7">IF(P12&lt;10,0,4)</f>
        <v>4</v>
      </c>
      <c r="R12" s="47">
        <f>'[7]كشف النقاط'!I200</f>
        <v>17.8125</v>
      </c>
      <c r="S12" s="37">
        <f t="shared" ref="S12:S32" si="8">IF(R12&lt;15,0,3)</f>
        <v>3</v>
      </c>
      <c r="T12" s="44">
        <f>'[7]كشف النقاط'!I249</f>
        <v>13</v>
      </c>
      <c r="U12" s="37">
        <f t="shared" ref="U12:U32" si="9">IF(T12&lt;10,0,2)</f>
        <v>2</v>
      </c>
      <c r="V12" s="44">
        <f>'[7]كشف النقاط'!I297</f>
        <v>10.5</v>
      </c>
      <c r="W12" s="37">
        <f t="shared" ref="W12:W32" si="10">IF(V12&lt;10,0,2)</f>
        <v>2</v>
      </c>
      <c r="X12" s="44">
        <f t="shared" ref="X12:X32" si="11">(V12+T12+R12)/3.5</f>
        <v>11.803571428571429</v>
      </c>
      <c r="Y12" s="84">
        <f t="shared" ref="Y12:Y32" si="12">IF(X12&lt;10,(W12+U12+S12),7)</f>
        <v>7</v>
      </c>
      <c r="Z12" s="47">
        <f>'[7]كشف النقاط'!I343</f>
        <v>9</v>
      </c>
      <c r="AA12" s="37">
        <f t="shared" ref="AA12:AA32" si="13">IF(Z12&lt;10,0,2)</f>
        <v>0</v>
      </c>
      <c r="AB12" s="44">
        <f t="shared" ref="AB12:AB32" si="14">Z12</f>
        <v>9</v>
      </c>
      <c r="AC12" s="84">
        <f t="shared" ref="AC12:AC32" si="15">IF(AB12&lt;10,0,2)</f>
        <v>0</v>
      </c>
      <c r="AD12" s="44">
        <f t="shared" ref="AD12:AD32" si="16">(Z12+V12+T12+R12+N12+J12+H12+F12)/8.9</f>
        <v>11.88061797752809</v>
      </c>
      <c r="AE12" s="49">
        <f t="shared" ref="AE12:AE32" si="17">IF(AD12&lt;10,AC12+Y12+Q12+M12,30)</f>
        <v>30</v>
      </c>
      <c r="AF12" s="85"/>
      <c r="AG12" s="86"/>
    </row>
    <row r="13" spans="1:33">
      <c r="A13" s="52"/>
      <c r="B13" s="185">
        <v>3</v>
      </c>
      <c r="C13" s="91" t="s">
        <v>463</v>
      </c>
      <c r="D13" s="91" t="s">
        <v>464</v>
      </c>
      <c r="E13" s="54"/>
      <c r="F13" s="44">
        <f>'[7]كشف النقاط'!I11</f>
        <v>12.299999999999999</v>
      </c>
      <c r="G13" s="37">
        <f t="shared" si="0"/>
        <v>6</v>
      </c>
      <c r="H13" s="44">
        <f>'[7]كشف النقاط'!I60</f>
        <v>14.7</v>
      </c>
      <c r="I13" s="37">
        <f t="shared" si="1"/>
        <v>6</v>
      </c>
      <c r="J13" s="45">
        <f>'[7]كشف النقاط'!I110</f>
        <v>8.5</v>
      </c>
      <c r="K13" s="35">
        <f t="shared" si="2"/>
        <v>0</v>
      </c>
      <c r="L13" s="45">
        <f t="shared" si="3"/>
        <v>10.441176470588236</v>
      </c>
      <c r="M13" s="186">
        <f t="shared" si="4"/>
        <v>17</v>
      </c>
      <c r="N13" s="44">
        <f>'[7]كشف النقاط'!I157</f>
        <v>11.875</v>
      </c>
      <c r="O13" s="37">
        <f t="shared" si="5"/>
        <v>4</v>
      </c>
      <c r="P13" s="45">
        <f t="shared" si="6"/>
        <v>11.875</v>
      </c>
      <c r="Q13" s="46">
        <f t="shared" si="7"/>
        <v>4</v>
      </c>
      <c r="R13" s="47">
        <f>'[7]كشف النقاط'!I201</f>
        <v>18.75</v>
      </c>
      <c r="S13" s="37">
        <f t="shared" si="8"/>
        <v>3</v>
      </c>
      <c r="T13" s="44">
        <f>'[7]كشف النقاط'!I250</f>
        <v>13</v>
      </c>
      <c r="U13" s="37">
        <f t="shared" si="9"/>
        <v>2</v>
      </c>
      <c r="V13" s="44">
        <f>'[7]كشف النقاط'!I298</f>
        <v>12</v>
      </c>
      <c r="W13" s="37">
        <f t="shared" si="10"/>
        <v>2</v>
      </c>
      <c r="X13" s="44">
        <f t="shared" si="11"/>
        <v>12.5</v>
      </c>
      <c r="Y13" s="84">
        <f t="shared" si="12"/>
        <v>7</v>
      </c>
      <c r="Z13" s="47">
        <f>'[7]كشف النقاط'!I344</f>
        <v>13</v>
      </c>
      <c r="AA13" s="37">
        <f t="shared" si="13"/>
        <v>2</v>
      </c>
      <c r="AB13" s="44">
        <f t="shared" si="14"/>
        <v>13</v>
      </c>
      <c r="AC13" s="84">
        <f t="shared" si="15"/>
        <v>2</v>
      </c>
      <c r="AD13" s="44">
        <f t="shared" si="16"/>
        <v>11.69943820224719</v>
      </c>
      <c r="AE13" s="49">
        <f t="shared" si="17"/>
        <v>30</v>
      </c>
      <c r="AF13" s="85"/>
      <c r="AG13" s="86"/>
    </row>
    <row r="14" spans="1:33">
      <c r="A14" s="52"/>
      <c r="B14" s="187">
        <v>4</v>
      </c>
      <c r="C14" s="154" t="s">
        <v>465</v>
      </c>
      <c r="D14" s="154" t="s">
        <v>466</v>
      </c>
      <c r="E14" s="54"/>
      <c r="F14" s="44">
        <f>'[7]كشف النقاط'!I12</f>
        <v>13.799999999999999</v>
      </c>
      <c r="G14" s="37">
        <f t="shared" si="0"/>
        <v>6</v>
      </c>
      <c r="H14" s="44">
        <f>'[7]كشف النقاط'!I61</f>
        <v>12.299999999999999</v>
      </c>
      <c r="I14" s="37">
        <f t="shared" si="1"/>
        <v>6</v>
      </c>
      <c r="J14" s="45">
        <f>'[7]كشف النقاط'!I111</f>
        <v>12.5</v>
      </c>
      <c r="K14" s="35">
        <f t="shared" si="2"/>
        <v>5</v>
      </c>
      <c r="L14" s="45">
        <f t="shared" si="3"/>
        <v>11.352941176470587</v>
      </c>
      <c r="M14" s="186">
        <f t="shared" si="4"/>
        <v>17</v>
      </c>
      <c r="N14" s="44">
        <f>'[7]كشف النقاط'!I158</f>
        <v>9.875</v>
      </c>
      <c r="O14" s="37">
        <f t="shared" si="5"/>
        <v>0</v>
      </c>
      <c r="P14" s="45">
        <f t="shared" si="6"/>
        <v>9.875</v>
      </c>
      <c r="Q14" s="46">
        <f t="shared" si="7"/>
        <v>0</v>
      </c>
      <c r="R14" s="47">
        <f>'[7]كشف النقاط'!I202</f>
        <v>20.25</v>
      </c>
      <c r="S14" s="37">
        <f t="shared" si="8"/>
        <v>3</v>
      </c>
      <c r="T14" s="44">
        <f>'[7]كشف النقاط'!I251</f>
        <v>15</v>
      </c>
      <c r="U14" s="37">
        <f t="shared" si="9"/>
        <v>2</v>
      </c>
      <c r="V14" s="44">
        <f>'[7]كشف النقاط'!I299</f>
        <v>15</v>
      </c>
      <c r="W14" s="37">
        <f t="shared" si="10"/>
        <v>2</v>
      </c>
      <c r="X14" s="44">
        <f t="shared" si="11"/>
        <v>14.357142857142858</v>
      </c>
      <c r="Y14" s="84">
        <f t="shared" si="12"/>
        <v>7</v>
      </c>
      <c r="Z14" s="47">
        <f>'[7]كشف النقاط'!I345</f>
        <v>13.75</v>
      </c>
      <c r="AA14" s="37">
        <f t="shared" si="13"/>
        <v>2</v>
      </c>
      <c r="AB14" s="44">
        <f t="shared" si="14"/>
        <v>13.75</v>
      </c>
      <c r="AC14" s="84">
        <f t="shared" si="15"/>
        <v>2</v>
      </c>
      <c r="AD14" s="44">
        <f t="shared" si="16"/>
        <v>12.637640449438202</v>
      </c>
      <c r="AE14" s="49">
        <f t="shared" si="17"/>
        <v>30</v>
      </c>
      <c r="AF14" s="85"/>
      <c r="AG14" s="86"/>
    </row>
    <row r="15" spans="1:33">
      <c r="A15" s="52"/>
      <c r="B15" s="185">
        <v>5</v>
      </c>
      <c r="C15" s="82" t="s">
        <v>467</v>
      </c>
      <c r="D15" s="82" t="s">
        <v>468</v>
      </c>
      <c r="E15" s="54"/>
      <c r="F15" s="44">
        <f>'[7]كشف النقاط'!I13</f>
        <v>0</v>
      </c>
      <c r="G15" s="37">
        <f t="shared" si="0"/>
        <v>0</v>
      </c>
      <c r="H15" s="44">
        <f>'[7]كشف النقاط'!I62</f>
        <v>0</v>
      </c>
      <c r="I15" s="37">
        <f t="shared" si="1"/>
        <v>0</v>
      </c>
      <c r="J15" s="45">
        <f>'[7]كشف النقاط'!I112</f>
        <v>0</v>
      </c>
      <c r="K15" s="35">
        <f t="shared" si="2"/>
        <v>0</v>
      </c>
      <c r="L15" s="45">
        <f t="shared" si="3"/>
        <v>0</v>
      </c>
      <c r="M15" s="186">
        <f t="shared" si="4"/>
        <v>0</v>
      </c>
      <c r="N15" s="44">
        <f>'[7]كشف النقاط'!I159</f>
        <v>0</v>
      </c>
      <c r="O15" s="37">
        <f t="shared" si="5"/>
        <v>0</v>
      </c>
      <c r="P15" s="45">
        <f t="shared" si="6"/>
        <v>0</v>
      </c>
      <c r="Q15" s="46">
        <f t="shared" si="7"/>
        <v>0</v>
      </c>
      <c r="R15" s="47">
        <f>'[7]كشف النقاط'!I203</f>
        <v>0</v>
      </c>
      <c r="S15" s="37">
        <f t="shared" si="8"/>
        <v>0</v>
      </c>
      <c r="T15" s="44">
        <f>'[7]كشف النقاط'!I252</f>
        <v>0</v>
      </c>
      <c r="U15" s="37">
        <f t="shared" si="9"/>
        <v>0</v>
      </c>
      <c r="V15" s="44">
        <f>'[7]كشف النقاط'!I300</f>
        <v>0</v>
      </c>
      <c r="W15" s="37">
        <f t="shared" si="10"/>
        <v>0</v>
      </c>
      <c r="X15" s="44">
        <f t="shared" si="11"/>
        <v>0</v>
      </c>
      <c r="Y15" s="84">
        <f t="shared" si="12"/>
        <v>0</v>
      </c>
      <c r="Z15" s="47">
        <f>'[7]كشف النقاط'!I346</f>
        <v>0</v>
      </c>
      <c r="AA15" s="37">
        <f t="shared" si="13"/>
        <v>0</v>
      </c>
      <c r="AB15" s="44">
        <f t="shared" si="14"/>
        <v>0</v>
      </c>
      <c r="AC15" s="84">
        <f t="shared" si="15"/>
        <v>0</v>
      </c>
      <c r="AD15" s="44">
        <f t="shared" si="16"/>
        <v>0</v>
      </c>
      <c r="AE15" s="49">
        <f t="shared" si="17"/>
        <v>0</v>
      </c>
      <c r="AF15" s="85"/>
      <c r="AG15" s="86"/>
    </row>
    <row r="16" spans="1:33">
      <c r="B16" s="187">
        <v>6</v>
      </c>
      <c r="C16" s="154" t="s">
        <v>469</v>
      </c>
      <c r="D16" s="154" t="s">
        <v>193</v>
      </c>
      <c r="E16" s="54"/>
      <c r="F16" s="44">
        <f>'[7]كشف النقاط'!I14</f>
        <v>12.6</v>
      </c>
      <c r="G16" s="37">
        <f t="shared" si="0"/>
        <v>6</v>
      </c>
      <c r="H16" s="44">
        <f>'[7]كشف النقاط'!I63</f>
        <v>14.7</v>
      </c>
      <c r="I16" s="37">
        <f t="shared" si="1"/>
        <v>6</v>
      </c>
      <c r="J16" s="45">
        <f>'[7]كشف النقاط'!I113</f>
        <v>11.5</v>
      </c>
      <c r="K16" s="35">
        <f t="shared" si="2"/>
        <v>5</v>
      </c>
      <c r="L16" s="45">
        <f t="shared" si="3"/>
        <v>11.411764705882353</v>
      </c>
      <c r="M16" s="186">
        <f t="shared" si="4"/>
        <v>17</v>
      </c>
      <c r="N16" s="44">
        <f>'[7]كشف النقاط'!I160</f>
        <v>11.75</v>
      </c>
      <c r="O16" s="37">
        <f t="shared" si="5"/>
        <v>4</v>
      </c>
      <c r="P16" s="45">
        <f t="shared" si="6"/>
        <v>11.75</v>
      </c>
      <c r="Q16" s="46">
        <f t="shared" si="7"/>
        <v>4</v>
      </c>
      <c r="R16" s="47">
        <f>'[7]كشف النقاط'!I204</f>
        <v>19.3125</v>
      </c>
      <c r="S16" s="37">
        <f t="shared" si="8"/>
        <v>3</v>
      </c>
      <c r="T16" s="44">
        <f>'[7]كشف النقاط'!I253</f>
        <v>10</v>
      </c>
      <c r="U16" s="37">
        <f t="shared" si="9"/>
        <v>2</v>
      </c>
      <c r="V16" s="44">
        <f>'[7]كشف النقاط'!I301</f>
        <v>11.5</v>
      </c>
      <c r="W16" s="37">
        <f t="shared" si="10"/>
        <v>2</v>
      </c>
      <c r="X16" s="44">
        <f t="shared" si="11"/>
        <v>11.660714285714286</v>
      </c>
      <c r="Y16" s="84">
        <f t="shared" si="12"/>
        <v>7</v>
      </c>
      <c r="Z16" s="47">
        <f>'[7]كشف النقاط'!I347</f>
        <v>12.75</v>
      </c>
      <c r="AA16" s="37">
        <f t="shared" si="13"/>
        <v>2</v>
      </c>
      <c r="AB16" s="44">
        <f t="shared" si="14"/>
        <v>12.75</v>
      </c>
      <c r="AC16" s="84">
        <f t="shared" si="15"/>
        <v>2</v>
      </c>
      <c r="AD16" s="44">
        <f t="shared" si="16"/>
        <v>11.698033707865168</v>
      </c>
      <c r="AE16" s="49">
        <f t="shared" si="17"/>
        <v>30</v>
      </c>
      <c r="AF16" s="85"/>
      <c r="AG16" s="86"/>
    </row>
    <row r="17" spans="1:33">
      <c r="A17" s="52"/>
      <c r="B17" s="185">
        <v>7</v>
      </c>
      <c r="C17" s="154" t="s">
        <v>470</v>
      </c>
      <c r="D17" s="154" t="s">
        <v>471</v>
      </c>
      <c r="E17" s="54"/>
      <c r="F17" s="44">
        <f>'[7]كشف النقاط'!I15</f>
        <v>10.5</v>
      </c>
      <c r="G17" s="37">
        <f t="shared" si="0"/>
        <v>0</v>
      </c>
      <c r="H17" s="44">
        <f>'[7]كشف النقاط'!I64</f>
        <v>11.1</v>
      </c>
      <c r="I17" s="37">
        <f t="shared" si="1"/>
        <v>0</v>
      </c>
      <c r="J17" s="45">
        <f>'[7]كشف النقاط'!I114</f>
        <v>10</v>
      </c>
      <c r="K17" s="35">
        <f t="shared" si="2"/>
        <v>5</v>
      </c>
      <c r="L17" s="45">
        <f t="shared" si="3"/>
        <v>9.2941176470588243</v>
      </c>
      <c r="M17" s="186">
        <f t="shared" si="4"/>
        <v>5</v>
      </c>
      <c r="N17" s="44">
        <f>'[7]كشف النقاط'!I161</f>
        <v>11.125</v>
      </c>
      <c r="O17" s="37">
        <f t="shared" si="5"/>
        <v>4</v>
      </c>
      <c r="P17" s="45">
        <f t="shared" si="6"/>
        <v>11.125</v>
      </c>
      <c r="Q17" s="46">
        <f t="shared" si="7"/>
        <v>4</v>
      </c>
      <c r="R17" s="47">
        <f>'[7]كشف النقاط'!I205</f>
        <v>19.3125</v>
      </c>
      <c r="S17" s="37">
        <f t="shared" si="8"/>
        <v>3</v>
      </c>
      <c r="T17" s="44">
        <f>'[7]كشف النقاط'!I254</f>
        <v>11</v>
      </c>
      <c r="U17" s="37">
        <f t="shared" si="9"/>
        <v>2</v>
      </c>
      <c r="V17" s="44">
        <f>'[7]كشف النقاط'!I302</f>
        <v>9</v>
      </c>
      <c r="W17" s="37">
        <f t="shared" si="10"/>
        <v>0</v>
      </c>
      <c r="X17" s="44">
        <f t="shared" si="11"/>
        <v>11.232142857142858</v>
      </c>
      <c r="Y17" s="84">
        <f t="shared" si="12"/>
        <v>7</v>
      </c>
      <c r="Z17" s="47">
        <f>'[7]كشف النقاط'!I348</f>
        <v>10</v>
      </c>
      <c r="AA17" s="37">
        <f t="shared" si="13"/>
        <v>2</v>
      </c>
      <c r="AB17" s="44">
        <f t="shared" si="14"/>
        <v>10</v>
      </c>
      <c r="AC17" s="84">
        <f t="shared" si="15"/>
        <v>2</v>
      </c>
      <c r="AD17" s="44">
        <f t="shared" si="16"/>
        <v>10.341292134831459</v>
      </c>
      <c r="AE17" s="49">
        <f t="shared" si="17"/>
        <v>30</v>
      </c>
      <c r="AF17" s="85"/>
      <c r="AG17" s="86"/>
    </row>
    <row r="18" spans="1:33">
      <c r="A18" s="52"/>
      <c r="B18" s="187">
        <v>8</v>
      </c>
      <c r="C18" s="154" t="s">
        <v>472</v>
      </c>
      <c r="D18" s="154" t="s">
        <v>44</v>
      </c>
      <c r="E18" s="54"/>
      <c r="F18" s="44">
        <f>'[7]كشف النقاط'!I16</f>
        <v>13.2</v>
      </c>
      <c r="G18" s="37">
        <f t="shared" si="0"/>
        <v>6</v>
      </c>
      <c r="H18" s="44">
        <f>'[7]كشف النقاط'!I65</f>
        <v>12.6</v>
      </c>
      <c r="I18" s="37">
        <f t="shared" si="1"/>
        <v>6</v>
      </c>
      <c r="J18" s="45">
        <f>'[7]كشف النقاط'!I115</f>
        <v>10</v>
      </c>
      <c r="K18" s="35">
        <f t="shared" si="2"/>
        <v>5</v>
      </c>
      <c r="L18" s="45">
        <f t="shared" si="3"/>
        <v>10.529411764705882</v>
      </c>
      <c r="M18" s="186">
        <f t="shared" si="4"/>
        <v>17</v>
      </c>
      <c r="N18" s="44">
        <f>'[7]كشف النقاط'!I162</f>
        <v>9.625</v>
      </c>
      <c r="O18" s="37">
        <f t="shared" si="5"/>
        <v>0</v>
      </c>
      <c r="P18" s="45">
        <f t="shared" si="6"/>
        <v>9.625</v>
      </c>
      <c r="Q18" s="46">
        <f t="shared" si="7"/>
        <v>0</v>
      </c>
      <c r="R18" s="47">
        <f>'[7]كشف النقاط'!I206</f>
        <v>13.3125</v>
      </c>
      <c r="S18" s="37">
        <f t="shared" si="8"/>
        <v>0</v>
      </c>
      <c r="T18" s="44">
        <f>'[7]كشف النقاط'!I255</f>
        <v>13.5</v>
      </c>
      <c r="U18" s="37">
        <f t="shared" si="9"/>
        <v>2</v>
      </c>
      <c r="V18" s="44">
        <f>'[7]كشف النقاط'!I303</f>
        <v>13</v>
      </c>
      <c r="W18" s="37">
        <f t="shared" si="10"/>
        <v>2</v>
      </c>
      <c r="X18" s="44">
        <f t="shared" si="11"/>
        <v>11.375</v>
      </c>
      <c r="Y18" s="84">
        <f t="shared" si="12"/>
        <v>7</v>
      </c>
      <c r="Z18" s="47">
        <f>'[7]كشف النقاط'!I349</f>
        <v>11.75</v>
      </c>
      <c r="AA18" s="37">
        <f t="shared" si="13"/>
        <v>2</v>
      </c>
      <c r="AB18" s="44">
        <f t="shared" si="14"/>
        <v>11.75</v>
      </c>
      <c r="AC18" s="84">
        <f t="shared" si="15"/>
        <v>2</v>
      </c>
      <c r="AD18" s="44">
        <f t="shared" si="16"/>
        <v>10.897471910112358</v>
      </c>
      <c r="AE18" s="49">
        <f t="shared" si="17"/>
        <v>30</v>
      </c>
      <c r="AF18" s="85"/>
      <c r="AG18" s="86"/>
    </row>
    <row r="19" spans="1:33">
      <c r="A19" s="52"/>
      <c r="B19" s="185">
        <v>9</v>
      </c>
      <c r="C19" s="154" t="s">
        <v>473</v>
      </c>
      <c r="D19" s="154" t="s">
        <v>278</v>
      </c>
      <c r="E19" s="54"/>
      <c r="F19" s="44">
        <f>'[7]كشف النقاط'!I17</f>
        <v>14.1</v>
      </c>
      <c r="G19" s="37">
        <f t="shared" si="0"/>
        <v>6</v>
      </c>
      <c r="H19" s="44">
        <f>'[7]كشف النقاط'!I66</f>
        <v>12</v>
      </c>
      <c r="I19" s="37">
        <f t="shared" si="1"/>
        <v>6</v>
      </c>
      <c r="J19" s="45">
        <f>'[7]كشف النقاط'!I116</f>
        <v>12</v>
      </c>
      <c r="K19" s="35">
        <f t="shared" si="2"/>
        <v>5</v>
      </c>
      <c r="L19" s="45">
        <f t="shared" si="3"/>
        <v>11.205882352941178</v>
      </c>
      <c r="M19" s="186">
        <f t="shared" si="4"/>
        <v>17</v>
      </c>
      <c r="N19" s="44">
        <f>'[7]كشف النقاط'!I163</f>
        <v>11.875</v>
      </c>
      <c r="O19" s="37">
        <f t="shared" si="5"/>
        <v>4</v>
      </c>
      <c r="P19" s="45">
        <f t="shared" si="6"/>
        <v>11.875</v>
      </c>
      <c r="Q19" s="46">
        <f t="shared" si="7"/>
        <v>4</v>
      </c>
      <c r="R19" s="47">
        <f>'[7]كشف النقاط'!I207</f>
        <v>16.6875</v>
      </c>
      <c r="S19" s="37">
        <f t="shared" si="8"/>
        <v>3</v>
      </c>
      <c r="T19" s="44">
        <f>'[7]كشف النقاط'!I256</f>
        <v>13</v>
      </c>
      <c r="U19" s="37">
        <f t="shared" si="9"/>
        <v>2</v>
      </c>
      <c r="V19" s="44">
        <f>'[7]كشف النقاط'!I304</f>
        <v>12</v>
      </c>
      <c r="W19" s="37">
        <f t="shared" si="10"/>
        <v>2</v>
      </c>
      <c r="X19" s="44">
        <f t="shared" si="11"/>
        <v>11.910714285714286</v>
      </c>
      <c r="Y19" s="84">
        <f t="shared" si="12"/>
        <v>7</v>
      </c>
      <c r="Z19" s="47">
        <f>'[7]كشف النقاط'!I350</f>
        <v>13.5</v>
      </c>
      <c r="AA19" s="37">
        <f t="shared" si="13"/>
        <v>2</v>
      </c>
      <c r="AB19" s="44">
        <f t="shared" si="14"/>
        <v>13.5</v>
      </c>
      <c r="AC19" s="84">
        <f t="shared" si="15"/>
        <v>2</v>
      </c>
      <c r="AD19" s="44">
        <f t="shared" si="16"/>
        <v>11.816011235955054</v>
      </c>
      <c r="AE19" s="49">
        <f t="shared" si="17"/>
        <v>30</v>
      </c>
      <c r="AF19" s="85"/>
      <c r="AG19" s="86"/>
    </row>
    <row r="20" spans="1:33">
      <c r="A20" s="52"/>
      <c r="B20" s="187">
        <v>10</v>
      </c>
      <c r="C20" s="154" t="s">
        <v>474</v>
      </c>
      <c r="D20" s="154" t="s">
        <v>475</v>
      </c>
      <c r="E20" s="54"/>
      <c r="F20" s="44">
        <f>'[7]كشف النقاط'!I18</f>
        <v>15.899999999999999</v>
      </c>
      <c r="G20" s="37">
        <f t="shared" si="0"/>
        <v>6</v>
      </c>
      <c r="H20" s="44">
        <f>'[7]كشف النقاط'!I67</f>
        <v>12</v>
      </c>
      <c r="I20" s="37">
        <f t="shared" si="1"/>
        <v>6</v>
      </c>
      <c r="J20" s="45">
        <f>'[7]كشف النقاط'!I117</f>
        <v>8.5</v>
      </c>
      <c r="K20" s="35">
        <f t="shared" si="2"/>
        <v>0</v>
      </c>
      <c r="L20" s="45">
        <f t="shared" si="3"/>
        <v>10.705882352941176</v>
      </c>
      <c r="M20" s="186">
        <f t="shared" si="4"/>
        <v>17</v>
      </c>
      <c r="N20" s="44">
        <f>'[7]كشف النقاط'!I164</f>
        <v>10.75</v>
      </c>
      <c r="O20" s="37">
        <f t="shared" si="5"/>
        <v>4</v>
      </c>
      <c r="P20" s="45">
        <f t="shared" si="6"/>
        <v>10.75</v>
      </c>
      <c r="Q20" s="46">
        <f t="shared" si="7"/>
        <v>4</v>
      </c>
      <c r="R20" s="47">
        <f>'[7]كشف النقاط'!I208</f>
        <v>16.6875</v>
      </c>
      <c r="S20" s="37">
        <f t="shared" si="8"/>
        <v>3</v>
      </c>
      <c r="T20" s="44">
        <f>'[7]كشف النقاط'!I257</f>
        <v>8</v>
      </c>
      <c r="U20" s="37">
        <f t="shared" si="9"/>
        <v>0</v>
      </c>
      <c r="V20" s="44">
        <f>'[7]كشف النقاط'!I305</f>
        <v>12</v>
      </c>
      <c r="W20" s="37">
        <f t="shared" si="10"/>
        <v>2</v>
      </c>
      <c r="X20" s="44">
        <f t="shared" si="11"/>
        <v>10.482142857142858</v>
      </c>
      <c r="Y20" s="84">
        <f t="shared" si="12"/>
        <v>7</v>
      </c>
      <c r="Z20" s="47">
        <f>'[7]كشف النقاط'!I351</f>
        <v>10.75</v>
      </c>
      <c r="AA20" s="37">
        <f t="shared" si="13"/>
        <v>2</v>
      </c>
      <c r="AB20" s="44">
        <f t="shared" si="14"/>
        <v>10.75</v>
      </c>
      <c r="AC20" s="84">
        <f t="shared" si="15"/>
        <v>2</v>
      </c>
      <c r="AD20" s="44">
        <f t="shared" si="16"/>
        <v>10.627808988764045</v>
      </c>
      <c r="AE20" s="49">
        <f t="shared" si="17"/>
        <v>30</v>
      </c>
      <c r="AF20" s="85"/>
      <c r="AG20" s="86"/>
    </row>
    <row r="21" spans="1:33">
      <c r="A21" s="52"/>
      <c r="B21" s="185">
        <v>11</v>
      </c>
      <c r="C21" s="154" t="s">
        <v>476</v>
      </c>
      <c r="D21" s="154" t="s">
        <v>477</v>
      </c>
      <c r="E21" s="87"/>
      <c r="F21" s="44">
        <f>'[7]كشف النقاط'!I19</f>
        <v>15.899999999999999</v>
      </c>
      <c r="G21" s="37">
        <f t="shared" si="0"/>
        <v>6</v>
      </c>
      <c r="H21" s="44">
        <f>'[7]كشف النقاط'!I68</f>
        <v>13.65</v>
      </c>
      <c r="I21" s="37">
        <f t="shared" si="1"/>
        <v>6</v>
      </c>
      <c r="J21" s="45">
        <f>'[7]كشف النقاط'!I118</f>
        <v>12.5</v>
      </c>
      <c r="K21" s="35">
        <f t="shared" si="2"/>
        <v>5</v>
      </c>
      <c r="L21" s="45">
        <f t="shared" si="3"/>
        <v>12.367647058823529</v>
      </c>
      <c r="M21" s="186">
        <f t="shared" si="4"/>
        <v>17</v>
      </c>
      <c r="N21" s="44">
        <f>'[7]كشف النقاط'!I165</f>
        <v>13.125</v>
      </c>
      <c r="O21" s="37">
        <f t="shared" si="5"/>
        <v>4</v>
      </c>
      <c r="P21" s="45">
        <f t="shared" si="6"/>
        <v>13.125</v>
      </c>
      <c r="Q21" s="46">
        <f t="shared" si="7"/>
        <v>4</v>
      </c>
      <c r="R21" s="47">
        <f>'[7]كشف النقاط'!I209</f>
        <v>15.75</v>
      </c>
      <c r="S21" s="37">
        <f t="shared" si="8"/>
        <v>3</v>
      </c>
      <c r="T21" s="44">
        <f>'[7]كشف النقاط'!I258</f>
        <v>13</v>
      </c>
      <c r="U21" s="37">
        <f t="shared" si="9"/>
        <v>2</v>
      </c>
      <c r="V21" s="44">
        <f>'[7]كشف النقاط'!I306</f>
        <v>11.5</v>
      </c>
      <c r="W21" s="37">
        <f t="shared" si="10"/>
        <v>2</v>
      </c>
      <c r="X21" s="44">
        <f t="shared" si="11"/>
        <v>11.5</v>
      </c>
      <c r="Y21" s="84">
        <f t="shared" si="12"/>
        <v>7</v>
      </c>
      <c r="Z21" s="47">
        <f>'[7]كشف النقاط'!I352</f>
        <v>13.25</v>
      </c>
      <c r="AA21" s="37">
        <f t="shared" si="13"/>
        <v>2</v>
      </c>
      <c r="AB21" s="44">
        <f t="shared" si="14"/>
        <v>13.25</v>
      </c>
      <c r="AC21" s="84">
        <f t="shared" si="15"/>
        <v>2</v>
      </c>
      <c r="AD21" s="44">
        <f t="shared" si="16"/>
        <v>12.210674157303371</v>
      </c>
      <c r="AE21" s="49">
        <f t="shared" si="17"/>
        <v>30</v>
      </c>
      <c r="AF21" s="85"/>
      <c r="AG21" s="86"/>
    </row>
    <row r="22" spans="1:33">
      <c r="A22" s="52"/>
      <c r="B22" s="187">
        <v>12</v>
      </c>
      <c r="C22" s="154" t="s">
        <v>478</v>
      </c>
      <c r="D22" s="154" t="s">
        <v>479</v>
      </c>
      <c r="E22" s="54"/>
      <c r="F22" s="44">
        <f>'[7]كشف النقاط'!I20</f>
        <v>15.299999999999999</v>
      </c>
      <c r="G22" s="37">
        <f t="shared" si="0"/>
        <v>6</v>
      </c>
      <c r="H22" s="44">
        <f>'[7]كشف النقاط'!I69</f>
        <v>19.2</v>
      </c>
      <c r="I22" s="37">
        <f t="shared" si="1"/>
        <v>6</v>
      </c>
      <c r="J22" s="45">
        <f>'[7]كشف النقاط'!I119</f>
        <v>11.5</v>
      </c>
      <c r="K22" s="35">
        <f t="shared" si="2"/>
        <v>5</v>
      </c>
      <c r="L22" s="45">
        <f t="shared" si="3"/>
        <v>13.529411764705882</v>
      </c>
      <c r="M22" s="186">
        <f t="shared" si="4"/>
        <v>17</v>
      </c>
      <c r="N22" s="44">
        <f>'[7]كشف النقاط'!I166</f>
        <v>9.375</v>
      </c>
      <c r="O22" s="37">
        <f t="shared" si="5"/>
        <v>0</v>
      </c>
      <c r="P22" s="45">
        <f t="shared" si="6"/>
        <v>9.375</v>
      </c>
      <c r="Q22" s="46">
        <f t="shared" si="7"/>
        <v>0</v>
      </c>
      <c r="R22" s="47">
        <f>'[7]كشف النقاط'!I210</f>
        <v>19.125</v>
      </c>
      <c r="S22" s="37">
        <f t="shared" si="8"/>
        <v>3</v>
      </c>
      <c r="T22" s="44">
        <f>'[7]كشف النقاط'!I259</f>
        <v>14</v>
      </c>
      <c r="U22" s="37">
        <f t="shared" si="9"/>
        <v>2</v>
      </c>
      <c r="V22" s="44">
        <f>'[7]كشف النقاط'!I307</f>
        <v>12.5</v>
      </c>
      <c r="W22" s="37">
        <f t="shared" si="10"/>
        <v>2</v>
      </c>
      <c r="X22" s="44">
        <f t="shared" si="11"/>
        <v>13.035714285714286</v>
      </c>
      <c r="Y22" s="84">
        <f t="shared" si="12"/>
        <v>7</v>
      </c>
      <c r="Z22" s="47">
        <f>'[7]كشف النقاط'!I353</f>
        <v>12</v>
      </c>
      <c r="AA22" s="37">
        <f t="shared" si="13"/>
        <v>2</v>
      </c>
      <c r="AB22" s="44">
        <f t="shared" si="14"/>
        <v>12</v>
      </c>
      <c r="AC22" s="84">
        <f t="shared" si="15"/>
        <v>2</v>
      </c>
      <c r="AD22" s="44">
        <f t="shared" si="16"/>
        <v>12.696629213483146</v>
      </c>
      <c r="AE22" s="49">
        <f t="shared" si="17"/>
        <v>30</v>
      </c>
      <c r="AF22" s="85"/>
      <c r="AG22" s="86"/>
    </row>
    <row r="23" spans="1:33">
      <c r="A23" s="52"/>
      <c r="B23" s="185">
        <v>13</v>
      </c>
      <c r="C23" s="154" t="s">
        <v>480</v>
      </c>
      <c r="D23" s="154" t="s">
        <v>481</v>
      </c>
      <c r="E23" s="54"/>
      <c r="F23" s="44">
        <f>'[7]كشف النقاط'!I21</f>
        <v>16.8</v>
      </c>
      <c r="G23" s="37">
        <f t="shared" si="0"/>
        <v>6</v>
      </c>
      <c r="H23" s="44">
        <f>'[7]كشف النقاط'!I70</f>
        <v>16.95</v>
      </c>
      <c r="I23" s="37">
        <f t="shared" si="1"/>
        <v>6</v>
      </c>
      <c r="J23" s="45">
        <f>'[7]كشف النقاط'!I120</f>
        <v>14</v>
      </c>
      <c r="K23" s="35">
        <f t="shared" si="2"/>
        <v>5</v>
      </c>
      <c r="L23" s="45">
        <f t="shared" si="3"/>
        <v>14.044117647058824</v>
      </c>
      <c r="M23" s="186">
        <f t="shared" si="4"/>
        <v>17</v>
      </c>
      <c r="N23" s="44">
        <f>'[7]كشف النقاط'!I167</f>
        <v>12.375</v>
      </c>
      <c r="O23" s="37">
        <f t="shared" si="5"/>
        <v>4</v>
      </c>
      <c r="P23" s="45">
        <f t="shared" si="6"/>
        <v>12.375</v>
      </c>
      <c r="Q23" s="46">
        <f t="shared" si="7"/>
        <v>4</v>
      </c>
      <c r="R23" s="47">
        <f>'[7]كشف النقاط'!I211</f>
        <v>21.1875</v>
      </c>
      <c r="S23" s="37">
        <f t="shared" si="8"/>
        <v>3</v>
      </c>
      <c r="T23" s="44">
        <f>'[7]كشف النقاط'!I260</f>
        <v>10</v>
      </c>
      <c r="U23" s="37">
        <f t="shared" si="9"/>
        <v>2</v>
      </c>
      <c r="V23" s="44">
        <f>'[7]كشف النقاط'!I308</f>
        <v>14</v>
      </c>
      <c r="W23" s="37">
        <f t="shared" si="10"/>
        <v>2</v>
      </c>
      <c r="X23" s="44">
        <f t="shared" si="11"/>
        <v>12.910714285714286</v>
      </c>
      <c r="Y23" s="84">
        <f t="shared" si="12"/>
        <v>7</v>
      </c>
      <c r="Z23" s="47">
        <f>'[7]كشف النقاط'!I354</f>
        <v>12.5</v>
      </c>
      <c r="AA23" s="37">
        <f t="shared" si="13"/>
        <v>2</v>
      </c>
      <c r="AB23" s="44">
        <f t="shared" si="14"/>
        <v>12.5</v>
      </c>
      <c r="AC23" s="84">
        <f t="shared" si="15"/>
        <v>2</v>
      </c>
      <c r="AD23" s="44">
        <f t="shared" si="16"/>
        <v>13.237359550561797</v>
      </c>
      <c r="AE23" s="49">
        <f t="shared" si="17"/>
        <v>30</v>
      </c>
      <c r="AF23" s="85"/>
      <c r="AG23" s="86"/>
    </row>
    <row r="24" spans="1:33">
      <c r="B24" s="187">
        <v>14</v>
      </c>
      <c r="C24" s="91" t="s">
        <v>482</v>
      </c>
      <c r="D24" s="91" t="s">
        <v>114</v>
      </c>
      <c r="E24" s="54"/>
      <c r="F24" s="44">
        <f>'[7]كشف النقاط'!I22</f>
        <v>13.2</v>
      </c>
      <c r="G24" s="37">
        <f t="shared" si="0"/>
        <v>6</v>
      </c>
      <c r="H24" s="44">
        <f>'[7]كشف النقاط'!I71</f>
        <v>17.399999999999999</v>
      </c>
      <c r="I24" s="37">
        <f t="shared" si="1"/>
        <v>6</v>
      </c>
      <c r="J24" s="45">
        <f>'[7]كشف النقاط'!I121</f>
        <v>11.5</v>
      </c>
      <c r="K24" s="35">
        <f t="shared" si="2"/>
        <v>5</v>
      </c>
      <c r="L24" s="45">
        <f t="shared" si="3"/>
        <v>12.382352941176469</v>
      </c>
      <c r="M24" s="186">
        <f t="shared" si="4"/>
        <v>17</v>
      </c>
      <c r="N24" s="44">
        <f>'[7]كشف النقاط'!I168</f>
        <v>11</v>
      </c>
      <c r="O24" s="37">
        <f t="shared" si="5"/>
        <v>4</v>
      </c>
      <c r="P24" s="45">
        <f t="shared" si="6"/>
        <v>11</v>
      </c>
      <c r="Q24" s="46">
        <f t="shared" si="7"/>
        <v>4</v>
      </c>
      <c r="R24" s="47">
        <f>'[7]كشف النقاط'!I212</f>
        <v>23.0625</v>
      </c>
      <c r="S24" s="37">
        <f t="shared" si="8"/>
        <v>3</v>
      </c>
      <c r="T24" s="44">
        <f>'[7]كشف النقاط'!I261</f>
        <v>12</v>
      </c>
      <c r="U24" s="37">
        <f t="shared" si="9"/>
        <v>2</v>
      </c>
      <c r="V24" s="44">
        <f>'[7]كشف النقاط'!I309</f>
        <v>14</v>
      </c>
      <c r="W24" s="37">
        <f t="shared" si="10"/>
        <v>2</v>
      </c>
      <c r="X24" s="44">
        <f t="shared" si="11"/>
        <v>14.017857142857142</v>
      </c>
      <c r="Y24" s="84">
        <f t="shared" si="12"/>
        <v>7</v>
      </c>
      <c r="Z24" s="47">
        <f>'[7]كشف النقاط'!I355</f>
        <v>12.75</v>
      </c>
      <c r="AA24" s="37">
        <f t="shared" si="13"/>
        <v>2</v>
      </c>
      <c r="AB24" s="44">
        <f t="shared" si="14"/>
        <v>12.75</v>
      </c>
      <c r="AC24" s="84">
        <f t="shared" si="15"/>
        <v>2</v>
      </c>
      <c r="AD24" s="44">
        <f t="shared" si="16"/>
        <v>12.911516853932584</v>
      </c>
      <c r="AE24" s="49">
        <f t="shared" si="17"/>
        <v>30</v>
      </c>
      <c r="AF24" s="85"/>
      <c r="AG24" s="86"/>
    </row>
    <row r="25" spans="1:33">
      <c r="A25" s="52"/>
      <c r="B25" s="185">
        <v>15</v>
      </c>
      <c r="C25" s="154" t="s">
        <v>483</v>
      </c>
      <c r="D25" s="154" t="s">
        <v>484</v>
      </c>
      <c r="E25" s="54"/>
      <c r="F25" s="44">
        <f>'[7]كشف النقاط'!I23</f>
        <v>10.5</v>
      </c>
      <c r="G25" s="37">
        <f t="shared" si="0"/>
        <v>0</v>
      </c>
      <c r="H25" s="44">
        <f>'[7]كشف النقاط'!I72</f>
        <v>10.95</v>
      </c>
      <c r="I25" s="37">
        <f t="shared" si="1"/>
        <v>0</v>
      </c>
      <c r="J25" s="45">
        <f>'[7]كشف النقاط'!I122</f>
        <v>13.5</v>
      </c>
      <c r="K25" s="35">
        <f t="shared" si="2"/>
        <v>5</v>
      </c>
      <c r="L25" s="45">
        <f t="shared" si="3"/>
        <v>10.279411764705884</v>
      </c>
      <c r="M25" s="186">
        <f t="shared" si="4"/>
        <v>17</v>
      </c>
      <c r="N25" s="44">
        <f>'[7]كشف النقاط'!I169</f>
        <v>11.125</v>
      </c>
      <c r="O25" s="37">
        <f t="shared" si="5"/>
        <v>4</v>
      </c>
      <c r="P25" s="45">
        <f t="shared" si="6"/>
        <v>11.125</v>
      </c>
      <c r="Q25" s="46">
        <f t="shared" si="7"/>
        <v>4</v>
      </c>
      <c r="R25" s="47">
        <f>'[7]كشف النقاط'!I213</f>
        <v>18.75</v>
      </c>
      <c r="S25" s="37">
        <f t="shared" si="8"/>
        <v>3</v>
      </c>
      <c r="T25" s="44">
        <f>'[7]كشف النقاط'!I262</f>
        <v>14</v>
      </c>
      <c r="U25" s="37">
        <f t="shared" si="9"/>
        <v>2</v>
      </c>
      <c r="V25" s="44">
        <f>'[7]كشف النقاط'!I310</f>
        <v>10</v>
      </c>
      <c r="W25" s="37">
        <f t="shared" si="10"/>
        <v>2</v>
      </c>
      <c r="X25" s="44">
        <f t="shared" si="11"/>
        <v>12.214285714285714</v>
      </c>
      <c r="Y25" s="84">
        <f t="shared" si="12"/>
        <v>7</v>
      </c>
      <c r="Z25" s="47">
        <f>'[7]كشف النقاط'!I356</f>
        <v>11.5</v>
      </c>
      <c r="AA25" s="37">
        <f t="shared" si="13"/>
        <v>2</v>
      </c>
      <c r="AB25" s="44">
        <f t="shared" si="14"/>
        <v>11.5</v>
      </c>
      <c r="AC25" s="84">
        <f t="shared" si="15"/>
        <v>2</v>
      </c>
      <c r="AD25" s="44">
        <f t="shared" si="16"/>
        <v>11.27247191011236</v>
      </c>
      <c r="AE25" s="49">
        <f t="shared" si="17"/>
        <v>30</v>
      </c>
      <c r="AF25" s="85"/>
      <c r="AG25" s="86"/>
    </row>
    <row r="26" spans="1:33">
      <c r="A26" s="52"/>
      <c r="B26" s="187">
        <v>16</v>
      </c>
      <c r="C26" s="91" t="s">
        <v>485</v>
      </c>
      <c r="D26" s="91" t="s">
        <v>486</v>
      </c>
      <c r="E26" s="54"/>
      <c r="F26" s="44">
        <f>'[7]كشف النقاط'!I24</f>
        <v>15.899999999999999</v>
      </c>
      <c r="G26" s="37">
        <f t="shared" si="0"/>
        <v>6</v>
      </c>
      <c r="H26" s="44">
        <f>'[7]كشف النقاط'!I73</f>
        <v>16.95</v>
      </c>
      <c r="I26" s="37">
        <f t="shared" si="1"/>
        <v>6</v>
      </c>
      <c r="J26" s="45">
        <f>'[7]كشف النقاط'!I123</f>
        <v>13</v>
      </c>
      <c r="K26" s="35">
        <f t="shared" si="2"/>
        <v>5</v>
      </c>
      <c r="L26" s="45">
        <f t="shared" si="3"/>
        <v>13.485294117647058</v>
      </c>
      <c r="M26" s="186">
        <f t="shared" si="4"/>
        <v>17</v>
      </c>
      <c r="N26" s="44">
        <f>'[7]كشف النقاط'!I170</f>
        <v>15.125</v>
      </c>
      <c r="O26" s="37">
        <f t="shared" si="5"/>
        <v>4</v>
      </c>
      <c r="P26" s="45">
        <f t="shared" si="6"/>
        <v>15.125</v>
      </c>
      <c r="Q26" s="46">
        <f t="shared" si="7"/>
        <v>4</v>
      </c>
      <c r="R26" s="47">
        <f>'[7]كشف النقاط'!I214</f>
        <v>16.875</v>
      </c>
      <c r="S26" s="37">
        <f t="shared" si="8"/>
        <v>3</v>
      </c>
      <c r="T26" s="44">
        <f>'[7]كشف النقاط'!I263</f>
        <v>14</v>
      </c>
      <c r="U26" s="37">
        <f t="shared" si="9"/>
        <v>2</v>
      </c>
      <c r="V26" s="44">
        <f>'[7]كشف النقاط'!I311</f>
        <v>14.5</v>
      </c>
      <c r="W26" s="37">
        <f t="shared" si="10"/>
        <v>2</v>
      </c>
      <c r="X26" s="44">
        <f t="shared" si="11"/>
        <v>12.964285714285714</v>
      </c>
      <c r="Y26" s="84">
        <f t="shared" si="12"/>
        <v>7</v>
      </c>
      <c r="Z26" s="47">
        <f>'[7]كشف النقاط'!I357</f>
        <v>13.5</v>
      </c>
      <c r="AA26" s="37">
        <f t="shared" si="13"/>
        <v>2</v>
      </c>
      <c r="AB26" s="44">
        <f t="shared" si="14"/>
        <v>13.5</v>
      </c>
      <c r="AC26" s="84">
        <f t="shared" si="15"/>
        <v>2</v>
      </c>
      <c r="AD26" s="44">
        <f t="shared" si="16"/>
        <v>13.466292134831459</v>
      </c>
      <c r="AE26" s="49">
        <f t="shared" si="17"/>
        <v>30</v>
      </c>
      <c r="AF26" s="85"/>
      <c r="AG26" s="86"/>
    </row>
    <row r="27" spans="1:33">
      <c r="A27" s="52"/>
      <c r="B27" s="185">
        <v>17</v>
      </c>
      <c r="C27" s="154" t="s">
        <v>487</v>
      </c>
      <c r="D27" s="154" t="s">
        <v>488</v>
      </c>
      <c r="E27" s="54"/>
      <c r="F27" s="44">
        <f>'[7]كشف النقاط'!I25</f>
        <v>13.799999999999999</v>
      </c>
      <c r="G27" s="37">
        <f t="shared" si="0"/>
        <v>6</v>
      </c>
      <c r="H27" s="44">
        <f>'[7]كشف النقاط'!I74</f>
        <v>10.35</v>
      </c>
      <c r="I27" s="37">
        <f t="shared" si="1"/>
        <v>0</v>
      </c>
      <c r="J27" s="45">
        <f>'[7]كشف النقاط'!I124</f>
        <v>9</v>
      </c>
      <c r="K27" s="35">
        <f t="shared" si="2"/>
        <v>0</v>
      </c>
      <c r="L27" s="45">
        <f t="shared" si="3"/>
        <v>9.75</v>
      </c>
      <c r="M27" s="186">
        <f t="shared" si="4"/>
        <v>6</v>
      </c>
      <c r="N27" s="44">
        <f>'[7]كشف النقاط'!I171</f>
        <v>9.25</v>
      </c>
      <c r="O27" s="37">
        <f t="shared" si="5"/>
        <v>0</v>
      </c>
      <c r="P27" s="45">
        <f t="shared" si="6"/>
        <v>9.25</v>
      </c>
      <c r="Q27" s="46">
        <f t="shared" si="7"/>
        <v>0</v>
      </c>
      <c r="R27" s="47">
        <f>'[7]كشف النقاط'!I215</f>
        <v>12.75</v>
      </c>
      <c r="S27" s="37">
        <f t="shared" si="8"/>
        <v>0</v>
      </c>
      <c r="T27" s="44">
        <f>'[7]كشف النقاط'!I264</f>
        <v>10</v>
      </c>
      <c r="U27" s="37">
        <f t="shared" si="9"/>
        <v>2</v>
      </c>
      <c r="V27" s="44">
        <f>'[7]كشف النقاط'!I312</f>
        <v>15</v>
      </c>
      <c r="W27" s="37">
        <f t="shared" si="10"/>
        <v>2</v>
      </c>
      <c r="X27" s="44">
        <f t="shared" si="11"/>
        <v>10.785714285714286</v>
      </c>
      <c r="Y27" s="84">
        <f t="shared" si="12"/>
        <v>7</v>
      </c>
      <c r="Z27" s="47">
        <f>'[7]كشف النقاط'!I358</f>
        <v>12</v>
      </c>
      <c r="AA27" s="37">
        <f t="shared" si="13"/>
        <v>2</v>
      </c>
      <c r="AB27" s="44">
        <f t="shared" si="14"/>
        <v>12</v>
      </c>
      <c r="AC27" s="84">
        <f t="shared" si="15"/>
        <v>2</v>
      </c>
      <c r="AD27" s="44">
        <f t="shared" si="16"/>
        <v>10.353932584269662</v>
      </c>
      <c r="AE27" s="49">
        <f t="shared" si="17"/>
        <v>30</v>
      </c>
      <c r="AF27" s="85"/>
      <c r="AG27" s="86"/>
    </row>
    <row r="28" spans="1:33">
      <c r="A28" s="52"/>
      <c r="B28" s="187">
        <v>18</v>
      </c>
      <c r="C28" s="154" t="s">
        <v>489</v>
      </c>
      <c r="D28" s="154" t="s">
        <v>490</v>
      </c>
      <c r="E28" s="54"/>
      <c r="F28" s="44">
        <f>'[7]كشف النقاط'!I26</f>
        <v>13.2</v>
      </c>
      <c r="G28" s="37">
        <f t="shared" si="0"/>
        <v>6</v>
      </c>
      <c r="H28" s="44">
        <f>'[7]كشف النقاط'!I75</f>
        <v>13.2</v>
      </c>
      <c r="I28" s="37">
        <f t="shared" si="1"/>
        <v>6</v>
      </c>
      <c r="J28" s="45">
        <f>'[7]كشف النقاط'!I125</f>
        <v>11.5</v>
      </c>
      <c r="K28" s="35">
        <f t="shared" si="2"/>
        <v>5</v>
      </c>
      <c r="L28" s="45">
        <f t="shared" si="3"/>
        <v>11.147058823529411</v>
      </c>
      <c r="M28" s="186">
        <f t="shared" si="4"/>
        <v>17</v>
      </c>
      <c r="N28" s="44">
        <f>'[7]كشف النقاط'!I172</f>
        <v>11.25</v>
      </c>
      <c r="O28" s="37">
        <f t="shared" si="5"/>
        <v>4</v>
      </c>
      <c r="P28" s="45">
        <f t="shared" si="6"/>
        <v>11.25</v>
      </c>
      <c r="Q28" s="46">
        <f t="shared" si="7"/>
        <v>4</v>
      </c>
      <c r="R28" s="47">
        <f>'[7]كشف النقاط'!I216</f>
        <v>15</v>
      </c>
      <c r="S28" s="37">
        <f t="shared" si="8"/>
        <v>3</v>
      </c>
      <c r="T28" s="44">
        <f>'[7]كشف النقاط'!I265</f>
        <v>10</v>
      </c>
      <c r="U28" s="37">
        <f t="shared" si="9"/>
        <v>2</v>
      </c>
      <c r="V28" s="44">
        <f>'[7]كشف النقاط'!I313</f>
        <v>13</v>
      </c>
      <c r="W28" s="37">
        <f t="shared" si="10"/>
        <v>2</v>
      </c>
      <c r="X28" s="44">
        <f t="shared" si="11"/>
        <v>10.857142857142858</v>
      </c>
      <c r="Y28" s="84">
        <f t="shared" si="12"/>
        <v>7</v>
      </c>
      <c r="Z28" s="47">
        <f>'[7]كشف النقاط'!I359</f>
        <v>14.75</v>
      </c>
      <c r="AA28" s="37">
        <f t="shared" si="13"/>
        <v>2</v>
      </c>
      <c r="AB28" s="44">
        <f t="shared" si="14"/>
        <v>14.75</v>
      </c>
      <c r="AC28" s="84">
        <f t="shared" si="15"/>
        <v>2</v>
      </c>
      <c r="AD28" s="44">
        <f t="shared" si="16"/>
        <v>11.44943820224719</v>
      </c>
      <c r="AE28" s="49">
        <f t="shared" si="17"/>
        <v>30</v>
      </c>
      <c r="AF28" s="85"/>
      <c r="AG28" s="86"/>
    </row>
    <row r="29" spans="1:33">
      <c r="B29" s="185">
        <v>19</v>
      </c>
      <c r="C29" s="154" t="s">
        <v>491</v>
      </c>
      <c r="D29" s="154" t="s">
        <v>492</v>
      </c>
      <c r="E29" s="54"/>
      <c r="F29" s="44">
        <f>'[7]كشف النقاط'!I27</f>
        <v>12.6</v>
      </c>
      <c r="G29" s="37">
        <f t="shared" si="0"/>
        <v>6</v>
      </c>
      <c r="H29" s="44">
        <f>'[7]كشف النقاط'!I76</f>
        <v>9.9</v>
      </c>
      <c r="I29" s="37">
        <f t="shared" si="1"/>
        <v>0</v>
      </c>
      <c r="J29" s="45">
        <f>'[7]كشف النقاط'!I126</f>
        <v>9.5</v>
      </c>
      <c r="K29" s="35">
        <f t="shared" si="2"/>
        <v>0</v>
      </c>
      <c r="L29" s="45">
        <f t="shared" si="3"/>
        <v>9.4117647058823533</v>
      </c>
      <c r="M29" s="186">
        <f t="shared" si="4"/>
        <v>6</v>
      </c>
      <c r="N29" s="44">
        <f>'[7]كشف النقاط'!I173</f>
        <v>8.875</v>
      </c>
      <c r="O29" s="37">
        <f t="shared" si="5"/>
        <v>0</v>
      </c>
      <c r="P29" s="45">
        <f t="shared" si="6"/>
        <v>8.875</v>
      </c>
      <c r="Q29" s="46">
        <f t="shared" si="7"/>
        <v>0</v>
      </c>
      <c r="R29" s="47">
        <f>'[7]كشف النقاط'!I217</f>
        <v>16.5</v>
      </c>
      <c r="S29" s="37">
        <f t="shared" si="8"/>
        <v>3</v>
      </c>
      <c r="T29" s="44">
        <f>'[7]كشف النقاط'!I266</f>
        <v>14</v>
      </c>
      <c r="U29" s="37">
        <f t="shared" si="9"/>
        <v>2</v>
      </c>
      <c r="V29" s="44">
        <f>'[7]كشف النقاط'!I314</f>
        <v>11.5</v>
      </c>
      <c r="W29" s="37">
        <f t="shared" si="10"/>
        <v>2</v>
      </c>
      <c r="X29" s="44">
        <f t="shared" si="11"/>
        <v>12</v>
      </c>
      <c r="Y29" s="84">
        <f t="shared" si="12"/>
        <v>7</v>
      </c>
      <c r="Z29" s="47">
        <f>'[7]كشف النقاط'!I360</f>
        <v>8.25</v>
      </c>
      <c r="AA29" s="37">
        <f t="shared" si="13"/>
        <v>0</v>
      </c>
      <c r="AB29" s="44">
        <f t="shared" si="14"/>
        <v>8.25</v>
      </c>
      <c r="AC29" s="84">
        <f t="shared" si="15"/>
        <v>0</v>
      </c>
      <c r="AD29" s="44">
        <f t="shared" si="16"/>
        <v>10.238764044943819</v>
      </c>
      <c r="AE29" s="49">
        <f t="shared" si="17"/>
        <v>30</v>
      </c>
      <c r="AF29" s="85"/>
      <c r="AG29" s="86"/>
    </row>
    <row r="30" spans="1:33">
      <c r="B30" s="187">
        <v>20</v>
      </c>
      <c r="C30" s="91" t="s">
        <v>493</v>
      </c>
      <c r="D30" s="91" t="s">
        <v>486</v>
      </c>
      <c r="E30" s="54"/>
      <c r="F30" s="44">
        <f>'[7]كشف النقاط'!I28</f>
        <v>12.6</v>
      </c>
      <c r="G30" s="37">
        <f t="shared" si="0"/>
        <v>6</v>
      </c>
      <c r="H30" s="44">
        <f>'[7]كشف النقاط'!I77</f>
        <v>12</v>
      </c>
      <c r="I30" s="37">
        <f t="shared" si="1"/>
        <v>6</v>
      </c>
      <c r="J30" s="45">
        <f>'[7]كشف النقاط'!I127</f>
        <v>14</v>
      </c>
      <c r="K30" s="35">
        <f t="shared" si="2"/>
        <v>5</v>
      </c>
      <c r="L30" s="45">
        <f t="shared" si="3"/>
        <v>11.352941176470589</v>
      </c>
      <c r="M30" s="186">
        <f t="shared" si="4"/>
        <v>17</v>
      </c>
      <c r="N30" s="44">
        <f>'[7]كشف النقاط'!I174</f>
        <v>14.375</v>
      </c>
      <c r="O30" s="37">
        <f t="shared" si="5"/>
        <v>4</v>
      </c>
      <c r="P30" s="45">
        <f t="shared" si="6"/>
        <v>14.375</v>
      </c>
      <c r="Q30" s="46">
        <f t="shared" si="7"/>
        <v>4</v>
      </c>
      <c r="R30" s="47">
        <f>'[7]كشف النقاط'!I218</f>
        <v>19.125</v>
      </c>
      <c r="S30" s="37">
        <f t="shared" si="8"/>
        <v>3</v>
      </c>
      <c r="T30" s="44">
        <f>'[7]كشف النقاط'!I267</f>
        <v>14.5</v>
      </c>
      <c r="U30" s="37">
        <f t="shared" si="9"/>
        <v>2</v>
      </c>
      <c r="V30" s="44">
        <f>'[7]كشف النقاط'!I315</f>
        <v>12</v>
      </c>
      <c r="W30" s="37">
        <f t="shared" si="10"/>
        <v>2</v>
      </c>
      <c r="X30" s="44">
        <f t="shared" si="11"/>
        <v>13.035714285714286</v>
      </c>
      <c r="Y30" s="84">
        <f t="shared" si="12"/>
        <v>7</v>
      </c>
      <c r="Z30" s="47">
        <f>'[7]كشف النقاط'!I361</f>
        <v>13.25</v>
      </c>
      <c r="AA30" s="37">
        <f t="shared" si="13"/>
        <v>2</v>
      </c>
      <c r="AB30" s="44">
        <f t="shared" si="14"/>
        <v>13.25</v>
      </c>
      <c r="AC30" s="84">
        <f t="shared" si="15"/>
        <v>2</v>
      </c>
      <c r="AD30" s="44">
        <f t="shared" si="16"/>
        <v>12.567415730337078</v>
      </c>
      <c r="AE30" s="49">
        <f t="shared" si="17"/>
        <v>30</v>
      </c>
      <c r="AF30" s="85"/>
      <c r="AG30" s="86"/>
    </row>
    <row r="31" spans="1:33">
      <c r="B31" s="185">
        <v>21</v>
      </c>
      <c r="C31" s="154" t="s">
        <v>494</v>
      </c>
      <c r="D31" s="154" t="s">
        <v>495</v>
      </c>
      <c r="E31" s="87"/>
      <c r="F31" s="44">
        <f>'[7]كشف النقاط'!I29</f>
        <v>0</v>
      </c>
      <c r="G31" s="37">
        <f t="shared" si="0"/>
        <v>0</v>
      </c>
      <c r="H31" s="44">
        <f>'[7]كشف النقاط'!I78</f>
        <v>0</v>
      </c>
      <c r="I31" s="37">
        <f t="shared" si="1"/>
        <v>0</v>
      </c>
      <c r="J31" s="45">
        <f>'[7]كشف النقاط'!I128</f>
        <v>0</v>
      </c>
      <c r="K31" s="35">
        <f t="shared" si="2"/>
        <v>0</v>
      </c>
      <c r="L31" s="45">
        <f t="shared" si="3"/>
        <v>0</v>
      </c>
      <c r="M31" s="186">
        <f t="shared" si="4"/>
        <v>0</v>
      </c>
      <c r="N31" s="44">
        <f>'[7]كشف النقاط'!I175</f>
        <v>0</v>
      </c>
      <c r="O31" s="37">
        <f t="shared" si="5"/>
        <v>0</v>
      </c>
      <c r="P31" s="45">
        <f t="shared" si="6"/>
        <v>0</v>
      </c>
      <c r="Q31" s="46">
        <f t="shared" si="7"/>
        <v>0</v>
      </c>
      <c r="R31" s="47">
        <f>'[7]كشف النقاط'!I219</f>
        <v>0</v>
      </c>
      <c r="S31" s="37">
        <f t="shared" si="8"/>
        <v>0</v>
      </c>
      <c r="T31" s="44">
        <f>'[7]كشف النقاط'!I268</f>
        <v>0</v>
      </c>
      <c r="U31" s="37">
        <f t="shared" si="9"/>
        <v>0</v>
      </c>
      <c r="V31" s="44">
        <f>'[7]كشف النقاط'!I316</f>
        <v>0</v>
      </c>
      <c r="W31" s="37">
        <f t="shared" si="10"/>
        <v>0</v>
      </c>
      <c r="X31" s="44">
        <f t="shared" si="11"/>
        <v>0</v>
      </c>
      <c r="Y31" s="84">
        <f t="shared" si="12"/>
        <v>0</v>
      </c>
      <c r="Z31" s="47">
        <f>'[7]كشف النقاط'!I362</f>
        <v>0</v>
      </c>
      <c r="AA31" s="37">
        <f t="shared" si="13"/>
        <v>0</v>
      </c>
      <c r="AB31" s="44">
        <f t="shared" si="14"/>
        <v>0</v>
      </c>
      <c r="AC31" s="84">
        <f t="shared" si="15"/>
        <v>0</v>
      </c>
      <c r="AD31" s="44">
        <f t="shared" si="16"/>
        <v>0</v>
      </c>
      <c r="AE31" s="49">
        <f t="shared" si="17"/>
        <v>0</v>
      </c>
      <c r="AF31" s="85"/>
      <c r="AG31" s="86"/>
    </row>
    <row r="32" spans="1:33">
      <c r="B32" s="187">
        <v>22</v>
      </c>
      <c r="C32" s="154" t="s">
        <v>496</v>
      </c>
      <c r="D32" s="154" t="s">
        <v>497</v>
      </c>
      <c r="E32" s="54"/>
      <c r="F32" s="44">
        <f>'[7]كشف النقاط'!I30</f>
        <v>12</v>
      </c>
      <c r="G32" s="37">
        <f t="shared" si="0"/>
        <v>6</v>
      </c>
      <c r="H32" s="44">
        <f>'[7]كشف النقاط'!I79</f>
        <v>10.95</v>
      </c>
      <c r="I32" s="37">
        <f t="shared" si="1"/>
        <v>0</v>
      </c>
      <c r="J32" s="45">
        <f>'[7]كشف النقاط'!I129</f>
        <v>8</v>
      </c>
      <c r="K32" s="35">
        <f t="shared" si="2"/>
        <v>0</v>
      </c>
      <c r="L32" s="45">
        <f t="shared" si="3"/>
        <v>9.1029411764705888</v>
      </c>
      <c r="M32" s="186">
        <f t="shared" si="4"/>
        <v>6</v>
      </c>
      <c r="N32" s="44">
        <f>'[7]كشف النقاط'!I176</f>
        <v>12.125</v>
      </c>
      <c r="O32" s="37">
        <f t="shared" si="5"/>
        <v>4</v>
      </c>
      <c r="P32" s="45">
        <f t="shared" si="6"/>
        <v>12.125</v>
      </c>
      <c r="Q32" s="46">
        <f t="shared" si="7"/>
        <v>4</v>
      </c>
      <c r="R32" s="47">
        <f>'[7]كشف النقاط'!I220</f>
        <v>16.125</v>
      </c>
      <c r="S32" s="37">
        <f t="shared" si="8"/>
        <v>3</v>
      </c>
      <c r="T32" s="44">
        <f>'[7]كشف النقاط'!I269</f>
        <v>12.5</v>
      </c>
      <c r="U32" s="37">
        <f t="shared" si="9"/>
        <v>2</v>
      </c>
      <c r="V32" s="44">
        <f>'[7]كشف النقاط'!I317</f>
        <v>13.5</v>
      </c>
      <c r="W32" s="37">
        <f t="shared" si="10"/>
        <v>2</v>
      </c>
      <c r="X32" s="44">
        <f t="shared" si="11"/>
        <v>12.035714285714286</v>
      </c>
      <c r="Y32" s="84">
        <f t="shared" si="12"/>
        <v>7</v>
      </c>
      <c r="Z32" s="47">
        <f>'[7]كشف النقاط'!I363</f>
        <v>12.5</v>
      </c>
      <c r="AA32" s="37">
        <f t="shared" si="13"/>
        <v>2</v>
      </c>
      <c r="AB32" s="44">
        <f t="shared" si="14"/>
        <v>12.5</v>
      </c>
      <c r="AC32" s="84">
        <f t="shared" si="15"/>
        <v>2</v>
      </c>
      <c r="AD32" s="44">
        <f t="shared" si="16"/>
        <v>10.97752808988764</v>
      </c>
      <c r="AE32" s="49">
        <f t="shared" si="17"/>
        <v>30</v>
      </c>
      <c r="AF32" s="85"/>
      <c r="AG32" s="86"/>
    </row>
    <row r="33" spans="6:29">
      <c r="F33" s="100" t="s">
        <v>387</v>
      </c>
      <c r="G33" s="68"/>
      <c r="H33" s="100" t="s">
        <v>498</v>
      </c>
      <c r="I33" s="69"/>
      <c r="J33" s="100" t="s">
        <v>311</v>
      </c>
      <c r="K33" s="69"/>
      <c r="L33" s="69"/>
      <c r="M33" s="69"/>
      <c r="N33" s="100" t="s">
        <v>499</v>
      </c>
      <c r="O33" s="68"/>
      <c r="P33" s="101"/>
      <c r="Q33" s="68"/>
      <c r="R33" s="100" t="s">
        <v>500</v>
      </c>
      <c r="S33" s="68"/>
      <c r="T33" s="100" t="s">
        <v>81</v>
      </c>
      <c r="U33" s="68"/>
      <c r="V33" s="100" t="s">
        <v>386</v>
      </c>
      <c r="W33" s="68"/>
      <c r="X33" s="68"/>
      <c r="Y33" s="68"/>
      <c r="Z33" s="100" t="s">
        <v>501</v>
      </c>
      <c r="AA33" s="68"/>
      <c r="AB33" s="102"/>
      <c r="AC33" s="102"/>
    </row>
    <row r="34" spans="6:29">
      <c r="F34" s="72"/>
      <c r="G34" s="68"/>
      <c r="H34" s="72"/>
      <c r="I34" s="68"/>
      <c r="J34" s="72"/>
      <c r="K34" s="68"/>
      <c r="L34" s="68"/>
      <c r="M34" s="68"/>
      <c r="N34" s="72"/>
      <c r="O34" s="68"/>
      <c r="P34" s="72"/>
      <c r="Q34" s="68"/>
      <c r="R34" s="72"/>
      <c r="S34" s="68"/>
      <c r="T34" s="72"/>
      <c r="U34" s="68"/>
      <c r="V34" s="72"/>
      <c r="W34" s="68"/>
      <c r="X34" s="68"/>
      <c r="Y34" s="68"/>
      <c r="Z34" s="72"/>
      <c r="AB34" s="69"/>
      <c r="AC34" s="69"/>
    </row>
    <row r="35" spans="6:29" ht="18">
      <c r="AB35" s="5" t="s">
        <v>84</v>
      </c>
    </row>
  </sheetData>
  <sheetProtection password="CC17" sheet="1" objects="1" scenarios="1"/>
  <mergeCells count="5">
    <mergeCell ref="M7:M10"/>
    <mergeCell ref="Q7:Q10"/>
    <mergeCell ref="Y7:Y10"/>
    <mergeCell ref="AC7:AC10"/>
    <mergeCell ref="AE7:AE10"/>
  </mergeCells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Feuil3</vt:lpstr>
      <vt:lpstr>Feuil4</vt:lpstr>
      <vt:lpstr>Feuil5</vt:lpstr>
      <vt:lpstr>Feuil6</vt:lpstr>
      <vt:lpstr>Feuil7</vt:lpstr>
    </vt:vector>
  </TitlesOfParts>
  <Company>BECI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Faycel</dc:creator>
  <cp:lastModifiedBy>f</cp:lastModifiedBy>
  <dcterms:created xsi:type="dcterms:W3CDTF">2014-03-23T09:37:35Z</dcterms:created>
  <dcterms:modified xsi:type="dcterms:W3CDTF">2014-03-26T20:51:26Z</dcterms:modified>
</cp:coreProperties>
</file>